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</sheets>
  <definedNames/>
  <calcPr fullCalcOnLoad="1"/>
</workbook>
</file>

<file path=xl/sharedStrings.xml><?xml version="1.0" encoding="utf-8"?>
<sst xmlns="http://schemas.openxmlformats.org/spreadsheetml/2006/main" count="496" uniqueCount="333">
  <si>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</si>
  <si>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</si>
  <si>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</si>
  <si>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</si>
  <si>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</si>
  <si>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</si>
  <si>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</si>
  <si>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</si>
  <si>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</si>
  <si>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</si>
  <si>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</si>
  <si>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</si>
  <si>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</si>
  <si>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</si>
  <si>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</si>
  <si>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</si>
  <si>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</si>
  <si>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</si>
  <si>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</si>
  <si>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</si>
  <si>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</si>
  <si>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</si>
  <si>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</si>
  <si>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</si>
  <si>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</si>
  <si>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</si>
  <si>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</si>
  <si>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</si>
  <si>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</si>
  <si>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</si>
  <si>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</si>
  <si>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</si>
  <si>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</si>
  <si>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</si>
  <si>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</si>
  <si>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</si>
  <si>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</si>
  <si>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</si>
  <si>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</si>
  <si>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</si>
  <si>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</si>
  <si>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</si>
  <si>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</si>
  <si>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</si>
  <si>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</si>
  <si>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</si>
  <si>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</si>
  <si>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</si>
  <si>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</si>
  <si>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</si>
  <si>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</si>
  <si>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</si>
  <si>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</si>
  <si>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</si>
  <si>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</si>
  <si>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</si>
  <si>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</si>
  <si>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</si>
  <si>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</si>
  <si>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</si>
  <si>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</si>
  <si>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</si>
  <si>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</si>
  <si>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</si>
  <si>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</si>
  <si>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</si>
  <si>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</si>
  <si>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</si>
  <si>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</si>
  <si>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</si>
  <si>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</si>
  <si>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</si>
  <si>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</si>
  <si>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</si>
  <si>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</si>
  <si>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</si>
  <si>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</si>
  <si>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</si>
  <si>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</si>
  <si>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</si>
  <si>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</si>
  <si>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</si>
  <si>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</si>
  <si>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</si>
  <si>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</si>
  <si>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</si>
  <si>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</si>
  <si>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</si>
  <si>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</si>
  <si>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</si>
  <si>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</si>
  <si>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</si>
  <si>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</si>
  <si>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</si>
  <si>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</si>
  <si>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</si>
  <si>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</si>
  <si>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</si>
  <si>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</si>
  <si>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</si>
  <si>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</si>
  <si>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</si>
  <si>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</si>
  <si>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</si>
  <si>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</si>
  <si>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</si>
  <si>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</si>
  <si>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</si>
  <si>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</si>
  <si>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</si>
  <si>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</si>
  <si>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</si>
  <si>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</si>
  <si>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</si>
  <si>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</si>
  <si>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</si>
  <si>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</si>
  <si>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</si>
  <si>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</si>
  <si>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</si>
  <si>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</si>
  <si>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</si>
  <si>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</si>
  <si>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</si>
  <si>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</si>
  <si>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</si>
  <si>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</si>
  <si>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</si>
  <si>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</si>
  <si>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</si>
  <si>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</si>
  <si>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</si>
  <si>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</si>
  <si>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</si>
  <si>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</si>
  <si>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</si>
  <si>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</si>
  <si>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</si>
  <si>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</si>
  <si>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</si>
  <si>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</si>
  <si>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</si>
  <si>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</si>
  <si>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</si>
  <si>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</si>
  <si>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</si>
  <si>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</si>
  <si>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</si>
  <si>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</si>
  <si>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</si>
  <si>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</si>
  <si>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</si>
  <si>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</si>
  <si>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</si>
  <si>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</si>
  <si>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</si>
  <si>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</si>
  <si>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</si>
  <si>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</si>
  <si>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</si>
  <si>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</si>
  <si>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</si>
  <si>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</si>
  <si>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</si>
  <si>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</si>
  <si>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</si>
  <si>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</si>
  <si>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</si>
  <si>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</si>
  <si>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</si>
  <si>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</si>
  <si>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</si>
  <si>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</si>
  <si>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</si>
  <si>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</si>
  <si>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</si>
  <si>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</si>
  <si>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</si>
  <si>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</si>
  <si>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</si>
  <si>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</si>
  <si>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</si>
  <si>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</si>
  <si>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</si>
  <si>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</si>
  <si>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</si>
  <si>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</si>
  <si>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</si>
  <si>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</si>
  <si>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</si>
  <si>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</si>
  <si>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r>
      <t>на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</si>
  <si>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17 </t>
    </r>
    <r>
      <rPr>
        <sz val="12"/>
        <rFont val="Times New Roman"/>
        <family val="1"/>
      </rPr>
      <t>г. очередной финансовый год</t>
    </r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</si>
  <si>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</si>
  <si>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</si>
  <si>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</si>
  <si>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</si>
  <si>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</si>
  <si>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</si>
  <si>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</si>
  <si>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</si>
  <si>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</si>
  <si>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</si>
  <si>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</si>
  <si>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</si>
  <si>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</si>
  <si>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</si>
  <si>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</si>
  <si>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</si>
  <si>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(344)</t>
  </si>
  <si>
    <t>075;0702;69 2 01 07300;244 (345)</t>
  </si>
  <si>
    <t>075;0702;69 2 01 07300;244 (346)</t>
  </si>
  <si>
    <t>075;0702;69 2 01 76900;244 (344)</t>
  </si>
  <si>
    <t>075;0702;69 2 01 76900;244 (345)</t>
  </si>
  <si>
    <t>075;0702;69 2 01 76900;244 (346)</t>
  </si>
  <si>
    <t>075;0702;69 2 01 77200;244 (344)</t>
  </si>
  <si>
    <t>075;0702;69 2 01 07300;851 (291)</t>
  </si>
  <si>
    <t>075;0702;69 2 01 07300;852 (292)</t>
  </si>
  <si>
    <t>075;0702;69 2 01 07300;853 (293)</t>
  </si>
  <si>
    <r>
      <rPr>
        <u val="single"/>
        <sz val="12"/>
        <rFont val="Times New Roman"/>
        <family val="1"/>
      </rPr>
      <t>20 17</t>
    </r>
    <r>
      <rPr>
        <sz val="12"/>
        <rFont val="Times New Roman"/>
        <family val="1"/>
      </rPr>
      <t xml:space="preserve">  г.</t>
    </r>
  </si>
  <si>
    <t>075;0702;00 0 00 00000;244 (344)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</si>
  <si>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</si>
  <si>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</si>
  <si>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</si>
  <si>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</si>
  <si>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</si>
  <si>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</si>
  <si>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</si>
  <si>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</si>
  <si>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</si>
  <si>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</si>
  <si>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</si>
  <si>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</si>
  <si>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</si>
  <si>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</si>
  <si>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</si>
  <si>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17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</si>
  <si>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</si>
  <si>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</si>
  <si>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</si>
  <si>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</si>
  <si>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</si>
  <si>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</si>
  <si>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</si>
  <si>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</si>
  <si>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</si>
  <si>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</si>
  <si>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</si>
  <si>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</si>
  <si>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</si>
  <si>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</si>
  <si>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</si>
  <si>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</si>
  <si>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</si>
  <si>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</si>
  <si>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</si>
  <si>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</si>
  <si>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</si>
  <si>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</si>
  <si>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</si>
  <si>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</si>
  <si>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</si>
  <si>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</si>
  <si>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01 073Г0;111 (211)</t>
  </si>
  <si>
    <t>075;0702;69 2 01 073Г0;119 (213)</t>
  </si>
  <si>
    <t>075;0702;69 2 01 073Г0;244 (221)</t>
  </si>
  <si>
    <t>075;0702;69 2 01 073Г0;244 (223)</t>
  </si>
  <si>
    <t>075;0702;69 2 01 073Г0;244 (225)</t>
  </si>
  <si>
    <t>075;0702;69 2 01 07300;244 (310)</t>
  </si>
  <si>
    <t>075;0702;69 2 01 073Г0;244 (341)</t>
  </si>
  <si>
    <t>075;0702;69 2 01 07300;244 (343)</t>
  </si>
  <si>
    <t>075;0702;69 2 01 073Г0;244 (343)</t>
  </si>
  <si>
    <t>075;0702;69 2 01 073Г0;244 (344)</t>
  </si>
  <si>
    <t>075;0702;69 2 01 073Г0;851 (291)</t>
  </si>
  <si>
    <t>075;0702;69 2 01 073Г0;853 (293)</t>
  </si>
  <si>
    <t>Г.Ж. Ахметова</t>
  </si>
  <si>
    <t>24400230</t>
  </si>
  <si>
    <t>6401000055/640101001</t>
  </si>
  <si>
    <t>413382, Россия ,Саратовская область, Александрово-Гайский район, с. Варфоломеевка, ул. Пионерская,1А</t>
  </si>
  <si>
    <t>1.1.1.Создание условий для реализации гарантированного гражданам Российской Федерации права на получение общедоступного и бесплатного начального общего, основного общего и среднего общего образования.</t>
  </si>
  <si>
    <t>1.1.2. Формирование общей культуры личности обучающихся на основе усвоения обязательного минимума содержания общеобразовательных программ.</t>
  </si>
  <si>
    <t>1.1.3.Формирование здорового образа жизни обучающихся.</t>
  </si>
  <si>
    <t>1.1.4.Создание условий для осознанного выбора и последующего освоения обучающимися профессиональных образовательных программ.</t>
  </si>
  <si>
    <t>1.1.5.Воспитание у обучающихся гражданственности, трудолюбия, уважения к правам и свободам человека, любви к окружающей природе, Родине, семье.</t>
  </si>
  <si>
    <t>1.2.1.Осуществление образовательной деятельности по общеобразовательным программам начального общего образования (срок освоения 4 года); основного общего образования (срок освоения 5 лет); среднего общего образования (срок освоения 2 года).</t>
  </si>
  <si>
    <t>1.2.2.Организация обучения по программам предпрофильного и профильного обучения.</t>
  </si>
  <si>
    <t>1.2.3.Реализация дополнительных образовательных программ.</t>
  </si>
  <si>
    <t>1.2.4. Организация питания обучающихся.</t>
  </si>
  <si>
    <t>1.2.5.Организация медицинского, психологического и социально-педагогического сопровождения обучающихся с согласия родителей (законных представителей).</t>
  </si>
  <si>
    <t>1.2.6.Организация отдыха и оздоровления детей в каникулярное время, в том числе в лагере с дневным пребыванием детей.</t>
  </si>
  <si>
    <t>1.2.7.Организация работы групп продленного дня.</t>
  </si>
  <si>
    <t>2.3.8.Организация других видов деятельности обучающихся, не входящих в образовательные программы с согласия родителей (законных представителей) обучающихся.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</si>
  <si>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</si>
  <si>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</si>
  <si>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</si>
  <si>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</si>
  <si>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</si>
  <si>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</si>
  <si>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</si>
  <si>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</si>
  <si>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11 556 572,56</t>
    </r>
    <r>
      <rPr>
        <u val="single"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</si>
  <si>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11 556 572,56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</si>
  <si>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>2 690 496,95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</si>
  <si>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Директор муниципального бюджетного общеобразовательного учреждения средней общеобразовательной школы с. Варфоломеевка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</si>
  <si>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 с. Варфоломеевка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</si>
  <si>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</si>
  <si>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</si>
  <si>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</si>
  <si>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6.1</t>
  </si>
  <si>
    <t>Начисления на выплаты по оплате труда (область)</t>
  </si>
  <si>
    <t>075;0702;69 2 05 79200;119 (213)</t>
  </si>
  <si>
    <t>3.2.11.</t>
  </si>
  <si>
    <t>075;0707;69 4 01 18500;244 (344)</t>
  </si>
  <si>
    <t>3.2.10.</t>
  </si>
  <si>
    <t>3.2.12.</t>
  </si>
  <si>
    <t>Коммунальные услуги МБТ (область)</t>
  </si>
  <si>
    <t>075;0702;69 2 01 79200;244 (223)</t>
  </si>
  <si>
    <t>Варфоломеевка</t>
  </si>
  <si>
    <r>
      <t xml:space="preserve">1.5. Общая балансовая стоимость движимого муниципального имущества на дату составления Плана  </t>
    </r>
    <r>
      <rPr>
        <u val="single"/>
        <sz val="11"/>
        <rFont val="Times New Roman"/>
        <family val="1"/>
      </rPr>
      <t xml:space="preserve">5 633 86,35 </t>
    </r>
    <r>
      <rPr>
        <sz val="11"/>
        <rFont val="Times New Roman"/>
        <family val="1"/>
      </rPr>
      <t xml:space="preserve">рублей,
</t>
    </r>
  </si>
  <si>
    <t>Начисления на выплаты по оплате труда (область, за 2016г)</t>
  </si>
  <si>
    <t>075;0702;69 2 05 72200;119 (213)</t>
  </si>
  <si>
    <t>6.2</t>
  </si>
  <si>
    <t>Начисления на выплаты по оплате труда (область, за 2017 г)</t>
  </si>
  <si>
    <t>075;0702;00 0 00 00000;244 (343)</t>
  </si>
  <si>
    <t>4.2.10.</t>
  </si>
  <si>
    <t>8</t>
  </si>
  <si>
    <t>ноября</t>
  </si>
  <si>
    <t>на  9 ноября 2017 г.</t>
  </si>
  <si>
    <t>8.11.2017</t>
  </si>
  <si>
    <r>
      <t>на 8 ноября 20</t>
    </r>
    <r>
      <rPr>
        <u val="single"/>
        <sz val="12"/>
        <rFont val="Times New Roman"/>
        <family val="1"/>
      </rPr>
      <t xml:space="preserve">  17 </t>
    </r>
    <r>
      <rPr>
        <sz val="12"/>
        <rFont val="Times New Roman"/>
        <family val="1"/>
      </rPr>
      <t>г.</t>
    </r>
  </si>
  <si>
    <t>9 ноября</t>
  </si>
  <si>
    <r>
      <t>на 9 ноября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 г.</t>
    </r>
  </si>
  <si>
    <r>
      <t>на 9 ноября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 xml:space="preserve"> 17  </t>
    </r>
    <r>
      <rPr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</si>
</sst>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4" borderId="10" xfId="53" applyFont="1" applyFill="1" applyBorder="1" applyAlignment="1">
      <alignment vertical="top" wrapText="1"/>
      <protection/>
    </xf>
    <xf numFmtId="0" fontId="25" fillId="4" borderId="10" xfId="53" applyFont="1" applyFill="1" applyBorder="1" applyAlignment="1">
      <alignment horizontal="center" wrapText="1"/>
      <protection/>
    </xf>
    <xf numFmtId="217" fontId="25" fillId="4" borderId="10" xfId="53" applyNumberFormat="1" applyFont="1" applyFill="1" applyBorder="1" applyAlignment="1">
      <alignment vertical="center" wrapText="1"/>
      <protection/>
    </xf>
    <xf numFmtId="217" fontId="25" fillId="24" borderId="10" xfId="53" applyNumberFormat="1" applyFont="1" applyFill="1" applyBorder="1" applyAlignment="1">
      <alignment vertical="center" wrapText="1"/>
      <protection/>
    </xf>
    <xf numFmtId="0" fontId="25" fillId="0" borderId="0" xfId="53" applyFont="1" applyFill="1">
      <alignment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217" fontId="1" fillId="22" borderId="10" xfId="53" applyNumberFormat="1" applyFont="1" applyFill="1" applyBorder="1" applyAlignment="1">
      <alignment vertical="center" wrapText="1"/>
      <protection/>
    </xf>
    <xf numFmtId="217" fontId="1" fillId="24" borderId="10" xfId="53" applyNumberFormat="1" applyFont="1" applyFill="1" applyBorder="1" applyAlignment="1">
      <alignment vertical="center" wrapText="1"/>
      <protection/>
    </xf>
    <xf numFmtId="217" fontId="1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25" fillId="22" borderId="10" xfId="53" applyFont="1" applyFill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vertical="top" wrapText="1"/>
      <protection/>
    </xf>
    <xf numFmtId="0" fontId="25" fillId="22" borderId="10" xfId="53" applyFont="1" applyFill="1" applyBorder="1" applyAlignment="1">
      <alignment horizontal="center" vertical="center"/>
      <protection/>
    </xf>
    <xf numFmtId="217" fontId="25" fillId="22" borderId="10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/>
      <protection/>
    </xf>
    <xf numFmtId="217" fontId="1" fillId="0" borderId="10" xfId="63" applyNumberFormat="1" applyFont="1" applyFill="1" applyBorder="1" applyAlignment="1">
      <alignment vertical="center" wrapText="1"/>
    </xf>
    <xf numFmtId="0" fontId="25" fillId="22" borderId="13" xfId="53" applyFont="1" applyFill="1" applyBorder="1" applyAlignment="1">
      <alignment horizontal="center" vertical="center" wrapText="1"/>
      <protection/>
    </xf>
    <xf numFmtId="217" fontId="25" fillId="22" borderId="10" xfId="63" applyNumberFormat="1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217" fontId="1" fillId="0" borderId="10" xfId="63" applyNumberFormat="1" applyFont="1" applyBorder="1" applyAlignment="1">
      <alignment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14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horizontal="center"/>
      <protection/>
    </xf>
    <xf numFmtId="14" fontId="1" fillId="25" borderId="13" xfId="53" applyNumberFormat="1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 vertical="top" wrapText="1"/>
      <protection/>
    </xf>
    <xf numFmtId="0" fontId="1" fillId="25" borderId="10" xfId="53" applyFont="1" applyFill="1" applyBorder="1" applyAlignment="1">
      <alignment horizontal="left"/>
      <protection/>
    </xf>
    <xf numFmtId="217" fontId="1" fillId="25" borderId="10" xfId="63" applyNumberFormat="1" applyFont="1" applyFill="1" applyBorder="1" applyAlignment="1">
      <alignment vertical="center" wrapText="1"/>
    </xf>
    <xf numFmtId="0" fontId="1" fillId="25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217" fontId="25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top" wrapText="1"/>
      <protection/>
    </xf>
    <xf numFmtId="0" fontId="25" fillId="4" borderId="10" xfId="53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17" fontId="1" fillId="24" borderId="10" xfId="53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17" fontId="1" fillId="0" borderId="0" xfId="53" applyNumberFormat="1" applyFont="1" applyFill="1">
      <alignment/>
      <protection/>
    </xf>
    <xf numFmtId="0" fontId="1" fillId="25" borderId="10" xfId="5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217" fontId="1" fillId="0" borderId="0" xfId="53" applyNumberFormat="1" applyFont="1">
      <alignment/>
      <protection/>
    </xf>
    <xf numFmtId="4" fontId="1" fillId="27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32" fillId="28" borderId="10" xfId="53" applyFont="1" applyFill="1" applyBorder="1" applyAlignment="1">
      <alignment horizontal="center"/>
      <protection/>
    </xf>
    <xf numFmtId="0" fontId="32" fillId="28" borderId="10" xfId="0" applyFont="1" applyFill="1" applyBorder="1" applyAlignment="1">
      <alignment horizontal="center"/>
    </xf>
    <xf numFmtId="0" fontId="1" fillId="29" borderId="10" xfId="53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9" fontId="29" fillId="0" borderId="11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1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1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6" xfId="53" applyFont="1" applyFill="1" applyBorder="1" applyAlignment="1">
      <alignment horizontal="center" vertical="top" wrapText="1"/>
      <protection/>
    </xf>
    <xf numFmtId="0" fontId="1" fillId="0" borderId="15" xfId="53" applyFont="1" applyFill="1" applyBorder="1" applyAlignment="1">
      <alignment horizontal="center" vertical="top" wrapText="1"/>
      <protection/>
    </xf>
    <xf numFmtId="0" fontId="1" fillId="25" borderId="12" xfId="53" applyFont="1" applyFill="1" applyBorder="1" applyAlignment="1">
      <alignment horizontal="center" vertical="top" wrapText="1"/>
      <protection/>
    </xf>
    <xf numFmtId="0" fontId="1" fillId="25" borderId="16" xfId="53" applyFont="1" applyFill="1" applyBorder="1" applyAlignment="1">
      <alignment horizontal="center" vertical="top" wrapText="1"/>
      <protection/>
    </xf>
    <xf numFmtId="0" fontId="1" fillId="25" borderId="15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ше ПФХ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Наше ПФХ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10">
      <selection activeCell="W24" sqref="W24:BR27"/>
    </sheetView>
  </sheetViews>
  <sheetFormatPr defaultColWidth="9.140625" defaultRowHeight="12.75"/>
  <cols>
    <col min="1" max="24" width="0.85546875" style="82" customWidth="1"/>
    <col min="25" max="25" width="1.28515625" style="82" customWidth="1"/>
    <col min="26" max="73" width="0.85546875" style="82" customWidth="1"/>
    <col min="74" max="75" width="0.9921875" style="82" customWidth="1"/>
    <col min="76" max="76" width="1.1484375" style="82" customWidth="1"/>
    <col min="77" max="101" width="0.85546875" style="82" customWidth="1"/>
    <col min="102" max="102" width="0.5625" style="82" customWidth="1"/>
    <col min="103" max="103" width="6.140625" style="82" hidden="1" customWidth="1"/>
    <col min="104" max="104" width="3.00390625" style="82" hidden="1" customWidth="1"/>
    <col min="105" max="136" width="0.85546875" style="82" customWidth="1"/>
    <col min="137" max="137" width="1.28515625" style="82" customWidth="1"/>
    <col min="138" max="146" width="0.85546875" style="82" customWidth="1"/>
  </cols>
  <sheetData>
    <row r="1" s="81" customFormat="1" ht="11.25" customHeight="1"/>
    <row r="2" s="81" customFormat="1" ht="11.25" customHeight="1"/>
    <row r="3" spans="1:146" s="81" customFormat="1" ht="20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82"/>
      <c r="BB3" s="82"/>
      <c r="BC3" s="82"/>
      <c r="BD3" s="82"/>
      <c r="BE3" s="137" t="s">
        <v>229</v>
      </c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I3" s="137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</row>
    <row r="4" spans="1:146" s="81" customFormat="1" ht="7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82"/>
      <c r="BB4" s="82"/>
      <c r="BC4" s="82"/>
      <c r="BD4" s="82"/>
      <c r="BE4" s="139" t="s">
        <v>303</v>
      </c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I4" s="139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</row>
    <row r="5" spans="1:147" s="81" customFormat="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2"/>
      <c r="BB5" s="82"/>
      <c r="BC5" s="82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4"/>
      <c r="BW5" s="84"/>
      <c r="BX5" s="84"/>
      <c r="BY5" s="140" t="s">
        <v>275</v>
      </c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141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85"/>
    </row>
    <row r="6" spans="1:147" s="82" customFormat="1" ht="12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81"/>
      <c r="BB6" s="81"/>
      <c r="BC6" s="81"/>
      <c r="BD6" s="81"/>
      <c r="BE6" s="143" t="s">
        <v>230</v>
      </c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 t="s">
        <v>231</v>
      </c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86"/>
    </row>
    <row r="7" spans="1:147" s="82" customFormat="1" ht="12" customHeight="1">
      <c r="A7" s="86"/>
      <c r="B7" s="86"/>
      <c r="C7" s="86"/>
      <c r="D7" s="86"/>
      <c r="E7" s="86"/>
      <c r="F7" s="86"/>
      <c r="G7" s="86"/>
      <c r="H7" s="86"/>
      <c r="I7" s="88"/>
      <c r="J7" s="92"/>
      <c r="K7" s="92"/>
      <c r="L7" s="92"/>
      <c r="M7" s="92"/>
      <c r="N7" s="86"/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3"/>
      <c r="AJ7" s="123"/>
      <c r="AK7" s="123"/>
      <c r="AL7" s="123"/>
      <c r="AM7" s="126"/>
      <c r="AN7" s="126"/>
      <c r="AO7" s="126"/>
      <c r="AP7" s="126"/>
      <c r="AQ7" s="86"/>
      <c r="AR7" s="86"/>
      <c r="AS7" s="86"/>
      <c r="AT7" s="86"/>
      <c r="AU7" s="86"/>
      <c r="AV7" s="86"/>
      <c r="AW7" s="86"/>
      <c r="AX7" s="86"/>
      <c r="AY7" s="86"/>
      <c r="AZ7" s="86"/>
      <c r="BM7" s="87" t="s">
        <v>232</v>
      </c>
      <c r="BN7" s="145" t="s">
        <v>325</v>
      </c>
      <c r="BO7" s="145"/>
      <c r="BP7" s="145"/>
      <c r="BQ7" s="145"/>
      <c r="BR7" s="82" t="s">
        <v>232</v>
      </c>
      <c r="BU7" s="145" t="s">
        <v>326</v>
      </c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6">
        <v>20</v>
      </c>
      <c r="CK7" s="146"/>
      <c r="CL7" s="146"/>
      <c r="CM7" s="146"/>
      <c r="CN7" s="147" t="s">
        <v>236</v>
      </c>
      <c r="CO7" s="147"/>
      <c r="CP7" s="147"/>
      <c r="CQ7" s="147"/>
      <c r="CR7" s="82" t="s">
        <v>233</v>
      </c>
      <c r="DI7" s="86"/>
      <c r="DJ7" s="86"/>
      <c r="DK7" s="86"/>
      <c r="DL7" s="86"/>
      <c r="DM7" s="86"/>
      <c r="DN7" s="86"/>
      <c r="DO7" s="86"/>
      <c r="DP7" s="86"/>
      <c r="DQ7" s="88"/>
      <c r="DR7" s="148"/>
      <c r="DS7" s="148"/>
      <c r="DT7" s="148"/>
      <c r="DU7" s="148"/>
      <c r="DV7" s="86"/>
      <c r="DW7" s="86"/>
      <c r="DX7" s="86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86"/>
    </row>
    <row r="8" spans="1:147" s="82" customFormat="1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s="82" customFormat="1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13:147" s="81" customFormat="1" ht="32.25" customHeight="1"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</row>
    <row r="11" spans="113:147" s="82" customFormat="1" ht="15"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13:147" s="81" customFormat="1" ht="13.5" customHeight="1"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</row>
    <row r="13" spans="113:147" s="82" customFormat="1" ht="15.75" customHeight="1"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00:147" s="82" customFormat="1" ht="15">
      <c r="CV14" s="89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00:147" s="82" customFormat="1" ht="15">
      <c r="CV15" s="89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s="82" customFormat="1" ht="16.5">
      <c r="A16" s="150" t="s">
        <v>234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I16" s="151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86"/>
    </row>
    <row r="17" spans="28:147" s="90" customFormat="1" ht="21" customHeight="1">
      <c r="AB17" s="151" t="s">
        <v>327</v>
      </c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91"/>
      <c r="BR17" s="91"/>
      <c r="BS17" s="91"/>
      <c r="BT17" s="91"/>
      <c r="BU17" s="91"/>
      <c r="BV17" s="91"/>
      <c r="BW17" s="92"/>
      <c r="BX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94"/>
      <c r="EI17" s="94"/>
      <c r="EJ17" s="95"/>
      <c r="EK17" s="93"/>
      <c r="EL17" s="93"/>
      <c r="EM17" s="93"/>
      <c r="EN17" s="93"/>
      <c r="EO17" s="93"/>
      <c r="EP17" s="93"/>
      <c r="EQ17" s="93"/>
    </row>
    <row r="18" spans="113:147" s="82" customFormat="1" ht="15"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84:147" s="82" customFormat="1" ht="15"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72:147" s="82" customFormat="1" ht="30" customHeight="1">
      <c r="BT20" s="153" t="s">
        <v>235</v>
      </c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97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25:147" s="82" customFormat="1" ht="15">
      <c r="Y21" s="87" t="s">
        <v>232</v>
      </c>
      <c r="Z21" s="145" t="s">
        <v>325</v>
      </c>
      <c r="AA21" s="145"/>
      <c r="AB21" s="145"/>
      <c r="AC21" s="145"/>
      <c r="AD21" s="82" t="s">
        <v>232</v>
      </c>
      <c r="AG21" s="145" t="s">
        <v>326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6">
        <v>20</v>
      </c>
      <c r="AZ21" s="146"/>
      <c r="BA21" s="146"/>
      <c r="BB21" s="146"/>
      <c r="BC21" s="147" t="s">
        <v>236</v>
      </c>
      <c r="BD21" s="147"/>
      <c r="BE21" s="147"/>
      <c r="BF21" s="147"/>
      <c r="BG21" s="82" t="s">
        <v>233</v>
      </c>
      <c r="BT21" s="98" t="s">
        <v>237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149" t="s">
        <v>328</v>
      </c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8"/>
      <c r="EH21" s="148"/>
      <c r="EI21" s="148"/>
      <c r="EJ21" s="148"/>
      <c r="EK21" s="148"/>
      <c r="EL21" s="86"/>
      <c r="EM21" s="86"/>
      <c r="EN21" s="86"/>
      <c r="EO21" s="148"/>
      <c r="EP21" s="144"/>
      <c r="EQ21" s="86"/>
    </row>
    <row r="22" spans="72:147" s="82" customFormat="1" ht="15"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87"/>
      <c r="CE22" s="97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72:147" s="82" customFormat="1" ht="15"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87"/>
      <c r="CE23" s="97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s="82" customFormat="1" ht="15" customHeight="1">
      <c r="A24" s="98" t="s">
        <v>238</v>
      </c>
      <c r="W24" s="154" t="s">
        <v>304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99"/>
      <c r="BT24" s="98" t="s">
        <v>239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149" t="s">
        <v>276</v>
      </c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I24" s="100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15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86"/>
    </row>
    <row r="25" spans="1:147" s="82" customFormat="1" ht="15">
      <c r="A25" s="98" t="s">
        <v>240</v>
      </c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99"/>
      <c r="BT25" s="9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I25" s="100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86"/>
    </row>
    <row r="26" spans="1:147" s="82" customFormat="1" ht="15">
      <c r="A26" s="98" t="s">
        <v>241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1"/>
      <c r="V26" s="102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99"/>
      <c r="BT26" s="96"/>
      <c r="BV26" s="103"/>
      <c r="CD26" s="104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I26" s="100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101"/>
      <c r="ED26" s="102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86"/>
    </row>
    <row r="27" spans="1:147" s="82" customFormat="1" ht="29.25" customHeight="1">
      <c r="A27" s="98" t="s">
        <v>242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99"/>
      <c r="BT27" s="96"/>
      <c r="BV27" s="103"/>
      <c r="CD27" s="104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I27" s="100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86"/>
    </row>
    <row r="28" spans="44:105" s="82" customFormat="1" ht="10.5" customHeight="1"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V28" s="103"/>
      <c r="CD28" s="87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</row>
    <row r="29" spans="1:146" s="103" customFormat="1" ht="19.5" customHeight="1">
      <c r="A29" s="103" t="s">
        <v>243</v>
      </c>
      <c r="W29" s="158" t="s">
        <v>277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06"/>
      <c r="CD29" s="107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EE29" s="160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</row>
    <row r="30" spans="1:113" s="103" customFormat="1" ht="27" customHeight="1">
      <c r="A30" s="108" t="s">
        <v>244</v>
      </c>
      <c r="BT30" s="108" t="s">
        <v>245</v>
      </c>
      <c r="CF30" s="159" t="s">
        <v>246</v>
      </c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I30" s="108"/>
    </row>
    <row r="31" spans="1:113" s="110" customFormat="1" ht="6" customHeight="1">
      <c r="A31" s="109"/>
      <c r="BX31" s="109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I31" s="109"/>
    </row>
    <row r="32" spans="1:146" s="82" customFormat="1" ht="14.25" customHeight="1">
      <c r="A32" s="98" t="s">
        <v>247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62" t="s">
        <v>305</v>
      </c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I32" s="98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62"/>
      <c r="EJ32" s="157"/>
      <c r="EK32" s="157"/>
      <c r="EL32" s="157"/>
      <c r="EM32" s="157"/>
      <c r="EN32" s="157"/>
      <c r="EO32" s="157"/>
      <c r="EP32" s="157"/>
    </row>
    <row r="33" spans="1:146" s="82" customFormat="1" ht="14.25" customHeight="1">
      <c r="A33" s="98" t="s">
        <v>248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I33" s="98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57"/>
      <c r="EJ33" s="157"/>
      <c r="EK33" s="157"/>
      <c r="EL33" s="157"/>
      <c r="EM33" s="157"/>
      <c r="EN33" s="157"/>
      <c r="EO33" s="157"/>
      <c r="EP33" s="157"/>
    </row>
    <row r="34" spans="1:146" s="82" customFormat="1" ht="14.25" customHeight="1">
      <c r="A34" s="98" t="s">
        <v>249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I34" s="98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57"/>
      <c r="EJ34" s="157"/>
      <c r="EK34" s="157"/>
      <c r="EL34" s="157"/>
      <c r="EM34" s="157"/>
      <c r="EN34" s="157"/>
      <c r="EO34" s="157"/>
      <c r="EP34" s="157"/>
    </row>
    <row r="35" spans="1:146" s="82" customFormat="1" ht="15" customHeight="1">
      <c r="A35" s="98" t="s">
        <v>250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I35" s="98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57"/>
      <c r="EJ35" s="157"/>
      <c r="EK35" s="157"/>
      <c r="EL35" s="157"/>
      <c r="EM35" s="157"/>
      <c r="EN35" s="157"/>
      <c r="EO35" s="157"/>
      <c r="EP35" s="157"/>
    </row>
    <row r="36" spans="1:146" s="82" customFormat="1" ht="12" customHeight="1">
      <c r="A36" s="98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4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I36" s="98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</row>
    <row r="37" spans="1:146" s="82" customFormat="1" ht="14.25" customHeight="1">
      <c r="A37" s="98" t="s">
        <v>251</v>
      </c>
      <c r="AA37" s="156" t="s">
        <v>278</v>
      </c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I37" s="98"/>
      <c r="EI37" s="156"/>
      <c r="EJ37" s="157"/>
      <c r="EK37" s="157"/>
      <c r="EL37" s="157"/>
      <c r="EM37" s="157"/>
      <c r="EN37" s="157"/>
      <c r="EO37" s="157"/>
      <c r="EP37" s="157"/>
    </row>
    <row r="38" spans="1:146" s="82" customFormat="1" ht="14.25" customHeight="1">
      <c r="A38" s="98" t="s">
        <v>252</v>
      </c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I38" s="98"/>
      <c r="EI38" s="157"/>
      <c r="EJ38" s="157"/>
      <c r="EK38" s="157"/>
      <c r="EL38" s="157"/>
      <c r="EM38" s="157"/>
      <c r="EN38" s="157"/>
      <c r="EO38" s="157"/>
      <c r="EP38" s="157"/>
    </row>
    <row r="39" spans="1:146" s="82" customFormat="1" ht="14.25" customHeight="1">
      <c r="A39" s="98" t="s">
        <v>253</v>
      </c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I39" s="98"/>
      <c r="EI39" s="157"/>
      <c r="EJ39" s="157"/>
      <c r="EK39" s="157"/>
      <c r="EL39" s="157"/>
      <c r="EM39" s="157"/>
      <c r="EN39" s="157"/>
      <c r="EO39" s="157"/>
      <c r="EP39" s="157"/>
    </row>
    <row r="40" spans="1:146" s="82" customFormat="1" ht="14.25" customHeight="1">
      <c r="A40" s="98" t="s">
        <v>254</v>
      </c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I40" s="98"/>
      <c r="EI40" s="157"/>
      <c r="EJ40" s="157"/>
      <c r="EK40" s="157"/>
      <c r="EL40" s="157"/>
      <c r="EM40" s="157"/>
      <c r="EN40" s="157"/>
      <c r="EO40" s="157"/>
      <c r="EP40" s="157"/>
    </row>
    <row r="41" spans="1:146" s="82" customFormat="1" ht="14.25" customHeight="1">
      <c r="A41" s="98" t="s">
        <v>242</v>
      </c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I41" s="98"/>
      <c r="EI41" s="157"/>
      <c r="EJ41" s="157"/>
      <c r="EK41" s="157"/>
      <c r="EL41" s="157"/>
      <c r="EM41" s="157"/>
      <c r="EN41" s="157"/>
      <c r="EO41" s="157"/>
      <c r="EP41" s="157"/>
    </row>
    <row r="42" s="82" customFormat="1" ht="15"/>
  </sheetData>
  <sheetProtection/>
  <mergeCells count="44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BE3:DA3"/>
    <mergeCell ref="DI3:EP3"/>
    <mergeCell ref="BE4:DA4"/>
    <mergeCell ref="DI4:EP4"/>
    <mergeCell ref="BY5:DA5"/>
    <mergeCell ref="EC5:EP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7"/>
  <sheetViews>
    <sheetView zoomScalePageLayoutView="0" workbookViewId="0" topLeftCell="A1">
      <selection activeCell="A34" sqref="A34:DA34"/>
    </sheetView>
  </sheetViews>
  <sheetFormatPr defaultColWidth="9.140625" defaultRowHeight="12.75"/>
  <cols>
    <col min="1" max="128" width="0.85546875" style="82" customWidth="1"/>
  </cols>
  <sheetData>
    <row r="1" s="82" customFormat="1" ht="3" customHeight="1"/>
    <row r="2" spans="1:128" s="116" customFormat="1" ht="24.75" customHeight="1">
      <c r="A2" s="163" t="s">
        <v>255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</row>
    <row r="3" spans="1:128" s="116" customFormat="1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</row>
    <row r="4" spans="1:128" s="82" customFormat="1" ht="15" customHeight="1">
      <c r="A4" s="164" t="s">
        <v>256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</row>
    <row r="5" spans="1:128" s="82" customFormat="1" ht="48" customHeight="1">
      <c r="A5" s="165" t="s">
        <v>279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</row>
    <row r="6" spans="1:128" s="82" customFormat="1" ht="34.5" customHeight="1">
      <c r="A6" s="165" t="s">
        <v>280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</row>
    <row r="7" spans="1:128" s="82" customFormat="1" ht="17.25" customHeight="1">
      <c r="A7" s="165" t="s">
        <v>281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</row>
    <row r="8" spans="1:128" s="82" customFormat="1" ht="35.25" customHeight="1">
      <c r="A8" s="165" t="s">
        <v>282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</row>
    <row r="9" spans="1:128" s="82" customFormat="1" ht="33" customHeight="1">
      <c r="A9" s="165" t="s">
        <v>283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</row>
    <row r="10" spans="1:128" s="82" customFormat="1" ht="18" customHeight="1">
      <c r="A10" s="164" t="s">
        <v>257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</row>
    <row r="11" spans="1:128" s="82" customFormat="1" ht="49.5" customHeight="1">
      <c r="A11" s="166" t="s">
        <v>284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</row>
    <row r="12" spans="1:128" s="82" customFormat="1" ht="22.5" customHeight="1">
      <c r="A12" s="166" t="s">
        <v>285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</row>
    <row r="13" spans="1:128" s="82" customFormat="1" ht="19.5" customHeight="1">
      <c r="A13" s="166" t="s">
        <v>286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</row>
    <row r="14" spans="1:128" s="119" customFormat="1" ht="15.75" customHeight="1">
      <c r="A14" s="166" t="s">
        <v>287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</row>
    <row r="15" spans="1:128" s="119" customFormat="1" ht="33" customHeight="1">
      <c r="A15" s="165" t="s">
        <v>288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</row>
    <row r="16" spans="1:128" s="119" customFormat="1" ht="33.75" customHeight="1">
      <c r="A16" s="165" t="s">
        <v>289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</row>
    <row r="17" spans="1:128" s="119" customFormat="1" ht="18.75" customHeight="1">
      <c r="A17" s="165" t="s">
        <v>290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</row>
    <row r="18" spans="1:128" s="119" customFormat="1" ht="41.25" customHeight="1">
      <c r="A18" s="165" t="s">
        <v>291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</row>
    <row r="19" spans="1:128" s="82" customFormat="1" ht="44.25" customHeight="1">
      <c r="A19" s="164" t="s">
        <v>258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</row>
    <row r="20" spans="1:128" s="82" customFormat="1" ht="27" customHeight="1">
      <c r="A20" s="165" t="s">
        <v>292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</row>
    <row r="21" spans="1:128" s="82" customFormat="1" ht="23.25" customHeight="1">
      <c r="A21" s="165" t="s">
        <v>293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</row>
    <row r="22" spans="1:128" s="82" customFormat="1" ht="21.75" customHeight="1">
      <c r="A22" s="165" t="s">
        <v>294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</row>
    <row r="23" spans="1:128" s="82" customFormat="1" ht="20.25" customHeight="1">
      <c r="A23" s="165" t="s">
        <v>295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</row>
    <row r="24" spans="1:128" s="82" customFormat="1" ht="16.5" customHeight="1">
      <c r="A24" s="165" t="s">
        <v>296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</row>
    <row r="25" spans="1:128" s="82" customFormat="1" ht="16.5" customHeight="1">
      <c r="A25" s="165" t="s">
        <v>297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</row>
    <row r="26" spans="1:128" s="82" customFormat="1" ht="16.5" customHeight="1">
      <c r="A26" s="165" t="s">
        <v>298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</row>
    <row r="27" spans="1:128" s="82" customFormat="1" ht="24.75" customHeight="1">
      <c r="A27" s="165" t="s">
        <v>299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</row>
    <row r="28" spans="1:128" s="82" customFormat="1" ht="33.75" customHeight="1">
      <c r="A28" s="165" t="s">
        <v>300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16.5" customHeight="1">
      <c r="A29" s="120"/>
      <c r="B29" s="165" t="s">
        <v>6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20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</row>
    <row r="30" spans="1:128" s="82" customFormat="1" ht="16.5" customHeight="1">
      <c r="A30" s="120"/>
      <c r="B30" s="165" t="s">
        <v>259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20"/>
      <c r="CX30" s="120"/>
      <c r="CY30" s="120"/>
      <c r="CZ30" s="120"/>
      <c r="DA30" s="120"/>
      <c r="DB30" s="120"/>
      <c r="DC30" s="120"/>
      <c r="DD30" s="120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82" customFormat="1" ht="16.5" customHeight="1">
      <c r="A31" s="120"/>
      <c r="B31" s="121"/>
      <c r="C31" s="121"/>
      <c r="D31" s="112"/>
      <c r="E31" s="112"/>
      <c r="F31" s="112"/>
      <c r="G31" s="112"/>
      <c r="H31" s="112"/>
      <c r="I31" s="167" t="s">
        <v>301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0"/>
      <c r="CX31" s="120"/>
      <c r="CY31" s="120"/>
      <c r="CZ31" s="120"/>
      <c r="DA31" s="120"/>
      <c r="DB31" s="120"/>
      <c r="DC31" s="120"/>
      <c r="DD31" s="120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</row>
    <row r="32" spans="1:128" s="82" customFormat="1" ht="32.25" customHeight="1">
      <c r="A32" s="120"/>
      <c r="B32" s="165" t="s">
        <v>260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</row>
    <row r="33" spans="1:128" s="82" customFormat="1" ht="16.5" customHeight="1">
      <c r="A33" s="120"/>
      <c r="B33" s="121"/>
      <c r="C33" s="121"/>
      <c r="D33" s="112"/>
      <c r="E33" s="112"/>
      <c r="F33" s="112"/>
      <c r="G33" s="112"/>
      <c r="H33" s="112"/>
      <c r="I33" s="167" t="s">
        <v>261</v>
      </c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0"/>
      <c r="CX33" s="120"/>
      <c r="CY33" s="120"/>
      <c r="CZ33" s="120"/>
      <c r="DA33" s="120"/>
      <c r="DB33" s="120"/>
      <c r="DC33" s="120"/>
      <c r="DD33" s="120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</row>
    <row r="34" spans="1:128" s="82" customFormat="1" ht="33" customHeight="1">
      <c r="A34" s="165" t="s">
        <v>318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</row>
    <row r="35" spans="1:128" s="82" customFormat="1" ht="15" customHeight="1">
      <c r="A35" s="120"/>
      <c r="B35" s="165" t="s">
        <v>6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20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</row>
    <row r="36" spans="1:128" s="122" customFormat="1" ht="15" customHeight="1">
      <c r="A36" s="120"/>
      <c r="B36" s="165" t="s">
        <v>262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 t="s">
        <v>302</v>
      </c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20"/>
      <c r="CW36" s="120"/>
      <c r="CX36" s="120"/>
      <c r="CY36" s="120"/>
      <c r="CZ36" s="120"/>
      <c r="DA36" s="120"/>
      <c r="DB36" s="120"/>
      <c r="DC36" s="120"/>
      <c r="DD36" s="120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</row>
    <row r="37" spans="1:128" ht="15">
      <c r="A37" s="120"/>
      <c r="B37" s="121"/>
      <c r="C37" s="121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0"/>
      <c r="CX37" s="120"/>
      <c r="CY37" s="120"/>
      <c r="CZ37" s="120"/>
      <c r="DA37" s="120"/>
      <c r="DB37" s="120"/>
      <c r="DC37" s="120"/>
      <c r="DD37" s="120"/>
      <c r="DE37" s="97"/>
      <c r="DF37" s="120"/>
      <c r="DG37" s="121"/>
      <c r="DH37" s="121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</row>
  </sheetData>
  <sheetProtection/>
  <mergeCells count="35">
    <mergeCell ref="I33:AK33"/>
    <mergeCell ref="A34:DA34"/>
    <mergeCell ref="B35:Q35"/>
    <mergeCell ref="B36:BR36"/>
    <mergeCell ref="BS36:CU36"/>
    <mergeCell ref="A27:DX27"/>
    <mergeCell ref="A28:DD28"/>
    <mergeCell ref="B29:Q29"/>
    <mergeCell ref="B30:CV30"/>
    <mergeCell ref="I31:AK31"/>
    <mergeCell ref="B32:DA32"/>
    <mergeCell ref="A21:DX21"/>
    <mergeCell ref="A22:DX22"/>
    <mergeCell ref="A23:DX23"/>
    <mergeCell ref="A24:DX24"/>
    <mergeCell ref="A25:DX25"/>
    <mergeCell ref="A26:DX26"/>
    <mergeCell ref="A15:DA15"/>
    <mergeCell ref="A16:DA16"/>
    <mergeCell ref="A17:DA17"/>
    <mergeCell ref="A18:DA18"/>
    <mergeCell ref="A19:DA19"/>
    <mergeCell ref="A20:DX20"/>
    <mergeCell ref="A9:DA9"/>
    <mergeCell ref="A10:DX10"/>
    <mergeCell ref="A11:DA11"/>
    <mergeCell ref="A12:DX12"/>
    <mergeCell ref="A13:DX13"/>
    <mergeCell ref="A14:DX14"/>
    <mergeCell ref="A2:DX2"/>
    <mergeCell ref="A4:DX4"/>
    <mergeCell ref="A5:DA5"/>
    <mergeCell ref="A6:DA6"/>
    <mergeCell ref="A7:DX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168" t="s">
        <v>60</v>
      </c>
      <c r="B3" s="168"/>
      <c r="C3" s="168"/>
    </row>
    <row r="4" spans="1:3" ht="15.75">
      <c r="A4" s="168" t="s">
        <v>329</v>
      </c>
      <c r="B4" s="168"/>
      <c r="C4" s="168"/>
    </row>
    <row r="5" spans="1:3" ht="15.75">
      <c r="A5" s="168" t="s">
        <v>61</v>
      </c>
      <c r="B5" s="168"/>
      <c r="C5" s="168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5">
        <v>17190378.91</v>
      </c>
    </row>
    <row r="11" spans="1:3" ht="15.75">
      <c r="A11" s="5"/>
      <c r="B11" s="5" t="s">
        <v>4</v>
      </c>
      <c r="C11" s="15"/>
    </row>
    <row r="12" spans="1:3" ht="15.75">
      <c r="A12" s="5"/>
      <c r="B12" s="5" t="s">
        <v>5</v>
      </c>
      <c r="C12" s="15">
        <v>11556572.56</v>
      </c>
    </row>
    <row r="13" spans="1:3" ht="15.75">
      <c r="A13" s="5"/>
      <c r="B13" s="5" t="s">
        <v>6</v>
      </c>
      <c r="C13" s="15"/>
    </row>
    <row r="14" spans="1:3" ht="15.75">
      <c r="A14" s="5"/>
      <c r="B14" s="5" t="s">
        <v>7</v>
      </c>
      <c r="C14" s="15">
        <v>3023680</v>
      </c>
    </row>
    <row r="15" spans="1:3" ht="15.75">
      <c r="A15" s="5"/>
      <c r="B15" s="5" t="s">
        <v>8</v>
      </c>
      <c r="C15" s="15">
        <v>2690496.95</v>
      </c>
    </row>
    <row r="16" spans="1:3" ht="15.75">
      <c r="A16" s="5"/>
      <c r="B16" s="5" t="s">
        <v>6</v>
      </c>
      <c r="C16" s="15"/>
    </row>
    <row r="17" spans="1:3" ht="15.75">
      <c r="A17" s="5"/>
      <c r="B17" s="5" t="s">
        <v>7</v>
      </c>
      <c r="C17" s="15">
        <v>1437250.96</v>
      </c>
    </row>
    <row r="18" spans="1:3" ht="15.75">
      <c r="A18" s="5"/>
      <c r="B18" s="5" t="s">
        <v>9</v>
      </c>
      <c r="C18" s="15">
        <f>C20+C25</f>
        <v>26442.03</v>
      </c>
    </row>
    <row r="19" spans="1:3" ht="15.75">
      <c r="A19" s="5"/>
      <c r="B19" s="5" t="s">
        <v>4</v>
      </c>
      <c r="C19" s="15"/>
    </row>
    <row r="20" spans="1:3" ht="15.75">
      <c r="A20" s="5"/>
      <c r="B20" s="5" t="s">
        <v>10</v>
      </c>
      <c r="C20" s="15">
        <f>C22</f>
        <v>26442.03</v>
      </c>
    </row>
    <row r="21" spans="1:3" ht="15.75">
      <c r="A21" s="5"/>
      <c r="B21" s="5" t="s">
        <v>6</v>
      </c>
      <c r="C21" s="15"/>
    </row>
    <row r="22" spans="1:3" ht="15.75">
      <c r="A22" s="5"/>
      <c r="B22" s="5" t="s">
        <v>11</v>
      </c>
      <c r="C22" s="15">
        <v>26442.03</v>
      </c>
    </row>
    <row r="23" spans="1:3" ht="31.5">
      <c r="A23" s="5"/>
      <c r="B23" s="5" t="s">
        <v>12</v>
      </c>
      <c r="C23" s="15"/>
    </row>
    <row r="24" spans="1:3" ht="15.75">
      <c r="A24" s="5"/>
      <c r="B24" s="5" t="s">
        <v>13</v>
      </c>
      <c r="C24" s="15"/>
    </row>
    <row r="25" spans="1:3" ht="15.75">
      <c r="A25" s="5"/>
      <c r="B25" s="5" t="s">
        <v>14</v>
      </c>
      <c r="C25" s="15"/>
    </row>
    <row r="26" spans="1:3" ht="15.75">
      <c r="A26" s="5"/>
      <c r="B26" s="5" t="s">
        <v>15</v>
      </c>
      <c r="C26" s="15"/>
    </row>
    <row r="27" spans="1:3" ht="15.75">
      <c r="A27" s="5"/>
      <c r="B27" s="5" t="s">
        <v>16</v>
      </c>
      <c r="C27" s="15">
        <f>C29+C30</f>
        <v>1202279.35</v>
      </c>
    </row>
    <row r="28" spans="1:3" ht="15.75">
      <c r="A28" s="5"/>
      <c r="B28" s="5" t="s">
        <v>4</v>
      </c>
      <c r="C28" s="15"/>
    </row>
    <row r="29" spans="1:3" ht="15.75">
      <c r="A29" s="5"/>
      <c r="B29" s="5" t="s">
        <v>17</v>
      </c>
      <c r="C29" s="15"/>
    </row>
    <row r="30" spans="1:3" ht="15.75">
      <c r="A30" s="5"/>
      <c r="B30" s="5" t="s">
        <v>18</v>
      </c>
      <c r="C30" s="15">
        <f>354869.84+414446.39+432963.12</f>
        <v>1202279.35</v>
      </c>
    </row>
    <row r="31" spans="1:3" ht="15.75">
      <c r="A31" s="5"/>
      <c r="B31" s="5" t="s">
        <v>6</v>
      </c>
      <c r="C31" s="15"/>
    </row>
    <row r="32" spans="1:3" ht="15.75">
      <c r="A32" s="5"/>
      <c r="B32" s="5" t="s">
        <v>19</v>
      </c>
      <c r="C32" s="15">
        <f>149566.38+403882.44</f>
        <v>553448.8200000001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3">
      <selection activeCell="D5" sqref="D5:D7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171" t="s">
        <v>59</v>
      </c>
      <c r="B2" s="171"/>
      <c r="C2" s="171"/>
      <c r="D2" s="171"/>
      <c r="E2" s="171"/>
      <c r="F2" s="14" t="s">
        <v>330</v>
      </c>
      <c r="G2" s="13" t="s">
        <v>219</v>
      </c>
      <c r="I2" s="13"/>
      <c r="J2" s="13"/>
      <c r="K2" s="13"/>
    </row>
    <row r="4" spans="1:11" s="10" customFormat="1" ht="30.75" customHeight="1">
      <c r="A4" s="174" t="s">
        <v>1</v>
      </c>
      <c r="B4" s="174" t="s">
        <v>20</v>
      </c>
      <c r="C4" s="174" t="s">
        <v>21</v>
      </c>
      <c r="D4" s="174" t="s">
        <v>22</v>
      </c>
      <c r="E4" s="174"/>
      <c r="F4" s="174"/>
      <c r="G4" s="174"/>
      <c r="H4" s="174"/>
      <c r="I4" s="174"/>
      <c r="J4" s="174"/>
      <c r="K4" s="174"/>
    </row>
    <row r="5" spans="1:11" s="10" customFormat="1" ht="15.75">
      <c r="A5" s="174"/>
      <c r="B5" s="174"/>
      <c r="C5" s="174"/>
      <c r="D5" s="174" t="s">
        <v>23</v>
      </c>
      <c r="E5" s="174" t="s">
        <v>6</v>
      </c>
      <c r="F5" s="174"/>
      <c r="G5" s="174"/>
      <c r="H5" s="174"/>
      <c r="I5" s="174"/>
      <c r="J5" s="174"/>
      <c r="K5" s="174"/>
    </row>
    <row r="6" spans="1:11" s="10" customFormat="1" ht="60.75" customHeight="1">
      <c r="A6" s="174"/>
      <c r="B6" s="174"/>
      <c r="C6" s="174"/>
      <c r="D6" s="174"/>
      <c r="E6" s="174" t="s">
        <v>55</v>
      </c>
      <c r="F6" s="172" t="s">
        <v>24</v>
      </c>
      <c r="G6" s="174" t="s">
        <v>25</v>
      </c>
      <c r="H6" s="174" t="s">
        <v>26</v>
      </c>
      <c r="I6" s="172" t="s">
        <v>27</v>
      </c>
      <c r="J6" s="174" t="s">
        <v>28</v>
      </c>
      <c r="K6" s="174"/>
    </row>
    <row r="7" spans="1:11" s="10" customFormat="1" ht="128.25" customHeight="1">
      <c r="A7" s="174"/>
      <c r="B7" s="174"/>
      <c r="C7" s="174"/>
      <c r="D7" s="174"/>
      <c r="E7" s="174"/>
      <c r="F7" s="173"/>
      <c r="G7" s="174"/>
      <c r="H7" s="174"/>
      <c r="I7" s="173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9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6">
        <f>E9+G9+J9</f>
        <v>12248141.03</v>
      </c>
      <c r="E9" s="16">
        <f>E12</f>
        <v>11984294.04</v>
      </c>
      <c r="F9" s="16">
        <f>F10+F12+F13</f>
        <v>0</v>
      </c>
      <c r="G9" s="16">
        <f>G15</f>
        <v>48146.99</v>
      </c>
      <c r="H9" s="16">
        <v>0</v>
      </c>
      <c r="I9" s="16">
        <f>I10+I12+I13</f>
        <v>0</v>
      </c>
      <c r="J9" s="16">
        <f>J10+J12+J13</f>
        <v>215700</v>
      </c>
      <c r="K9" s="16"/>
    </row>
    <row r="10" spans="1:11" ht="15.75">
      <c r="A10" s="7" t="s">
        <v>6</v>
      </c>
      <c r="B10" s="177">
        <v>110</v>
      </c>
      <c r="C10" s="178"/>
      <c r="D10" s="176"/>
      <c r="E10" s="175" t="s">
        <v>31</v>
      </c>
      <c r="F10" s="169"/>
      <c r="G10" s="175" t="s">
        <v>31</v>
      </c>
      <c r="H10" s="175" t="s">
        <v>31</v>
      </c>
      <c r="I10" s="169"/>
      <c r="J10" s="176"/>
      <c r="K10" s="175" t="s">
        <v>31</v>
      </c>
    </row>
    <row r="11" spans="1:11" ht="15.75">
      <c r="A11" s="5" t="s">
        <v>32</v>
      </c>
      <c r="B11" s="177"/>
      <c r="C11" s="178"/>
      <c r="D11" s="176"/>
      <c r="E11" s="175"/>
      <c r="F11" s="170"/>
      <c r="G11" s="175"/>
      <c r="H11" s="175"/>
      <c r="I11" s="170"/>
      <c r="J11" s="176"/>
      <c r="K11" s="175"/>
    </row>
    <row r="12" spans="1:11" ht="15.75">
      <c r="A12" s="5" t="s">
        <v>33</v>
      </c>
      <c r="B12" s="3">
        <v>120</v>
      </c>
      <c r="C12" s="6"/>
      <c r="D12" s="16">
        <f>E12+J12</f>
        <v>12199994.04</v>
      </c>
      <c r="E12" s="16">
        <f>'Таблица 2.2'!H10</f>
        <v>11984294.04</v>
      </c>
      <c r="F12" s="16">
        <v>0</v>
      </c>
      <c r="G12" s="17" t="s">
        <v>31</v>
      </c>
      <c r="H12" s="17" t="s">
        <v>31</v>
      </c>
      <c r="I12" s="17"/>
      <c r="J12" s="16">
        <f>'Таблица 2.2'!H79</f>
        <v>215700</v>
      </c>
      <c r="K12" s="16"/>
    </row>
    <row r="13" spans="1:11" ht="15.75">
      <c r="A13" s="5" t="s">
        <v>34</v>
      </c>
      <c r="B13" s="3">
        <v>130</v>
      </c>
      <c r="C13" s="6"/>
      <c r="D13" s="16"/>
      <c r="E13" s="17" t="s">
        <v>31</v>
      </c>
      <c r="F13" s="17"/>
      <c r="G13" s="17" t="s">
        <v>31</v>
      </c>
      <c r="H13" s="17" t="s">
        <v>31</v>
      </c>
      <c r="I13" s="17"/>
      <c r="J13" s="16"/>
      <c r="K13" s="17" t="s">
        <v>31</v>
      </c>
    </row>
    <row r="14" spans="1:11" ht="47.25">
      <c r="A14" s="5" t="s">
        <v>35</v>
      </c>
      <c r="B14" s="3">
        <v>140</v>
      </c>
      <c r="C14" s="6"/>
      <c r="D14" s="16"/>
      <c r="E14" s="17" t="s">
        <v>31</v>
      </c>
      <c r="F14" s="17"/>
      <c r="G14" s="17" t="s">
        <v>31</v>
      </c>
      <c r="H14" s="17" t="s">
        <v>31</v>
      </c>
      <c r="I14" s="17"/>
      <c r="J14" s="16"/>
      <c r="K14" s="17" t="s">
        <v>31</v>
      </c>
    </row>
    <row r="15" spans="1:11" ht="15.75">
      <c r="A15" s="5" t="s">
        <v>36</v>
      </c>
      <c r="B15" s="3">
        <v>150</v>
      </c>
      <c r="C15" s="6"/>
      <c r="D15" s="16">
        <f>G15</f>
        <v>48146.99</v>
      </c>
      <c r="E15" s="18" t="s">
        <v>31</v>
      </c>
      <c r="F15" s="18"/>
      <c r="G15" s="16">
        <f>'Таблица 2.2'!H100</f>
        <v>48146.99</v>
      </c>
      <c r="H15" s="16"/>
      <c r="I15" s="16"/>
      <c r="J15" s="17" t="s">
        <v>31</v>
      </c>
      <c r="K15" s="17" t="s">
        <v>31</v>
      </c>
    </row>
    <row r="16" spans="1:11" ht="15.75">
      <c r="A16" s="5" t="s">
        <v>37</v>
      </c>
      <c r="B16" s="3">
        <v>160</v>
      </c>
      <c r="C16" s="6"/>
      <c r="D16" s="16"/>
      <c r="E16" s="17" t="s">
        <v>31</v>
      </c>
      <c r="F16" s="17"/>
      <c r="G16" s="17" t="s">
        <v>31</v>
      </c>
      <c r="H16" s="17" t="s">
        <v>31</v>
      </c>
      <c r="I16" s="17"/>
      <c r="J16" s="16"/>
      <c r="K16" s="16"/>
    </row>
    <row r="17" spans="1:11" ht="15.75">
      <c r="A17" s="5" t="s">
        <v>38</v>
      </c>
      <c r="B17" s="3">
        <v>180</v>
      </c>
      <c r="C17" s="3" t="s">
        <v>31</v>
      </c>
      <c r="D17" s="16"/>
      <c r="E17" s="17" t="s">
        <v>31</v>
      </c>
      <c r="F17" s="17"/>
      <c r="G17" s="17" t="s">
        <v>31</v>
      </c>
      <c r="H17" s="17" t="s">
        <v>31</v>
      </c>
      <c r="I17" s="17"/>
      <c r="J17" s="16"/>
      <c r="K17" s="17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6">
        <f>E18+G18+J18</f>
        <v>12249656.819999998</v>
      </c>
      <c r="E18" s="16">
        <f>E19+E24++E28</f>
        <v>11985809.829999998</v>
      </c>
      <c r="F18" s="16"/>
      <c r="G18" s="16">
        <f>G19</f>
        <v>48146.99</v>
      </c>
      <c r="H18" s="16"/>
      <c r="I18" s="16"/>
      <c r="J18" s="16">
        <f>J28</f>
        <v>215700</v>
      </c>
      <c r="K18" s="16"/>
    </row>
    <row r="19" spans="1:11" ht="15.75">
      <c r="A19" s="5" t="s">
        <v>40</v>
      </c>
      <c r="B19" s="3">
        <v>210</v>
      </c>
      <c r="C19" s="6"/>
      <c r="D19" s="16">
        <f>E19+G19</f>
        <v>9603571.749999998</v>
      </c>
      <c r="E19" s="16">
        <f>E20</f>
        <v>9555424.759999998</v>
      </c>
      <c r="F19" s="16"/>
      <c r="G19" s="16">
        <f>G20</f>
        <v>48146.99</v>
      </c>
      <c r="H19" s="16"/>
      <c r="I19" s="16"/>
      <c r="J19" s="16"/>
      <c r="K19" s="16"/>
    </row>
    <row r="20" spans="1:11" ht="15.75">
      <c r="A20" s="7" t="s">
        <v>4</v>
      </c>
      <c r="B20" s="177">
        <v>211</v>
      </c>
      <c r="C20" s="178"/>
      <c r="D20" s="176">
        <f>E20+G20</f>
        <v>9603571.749999998</v>
      </c>
      <c r="E20" s="176">
        <f>'Таблица 2.2'!H20+'Таблица 2.2'!H7</f>
        <v>9555424.759999998</v>
      </c>
      <c r="F20" s="169"/>
      <c r="G20" s="176">
        <f>'Таблица 2.2'!H102+'Таблица 2.2'!H103</f>
        <v>48146.99</v>
      </c>
      <c r="H20" s="176"/>
      <c r="I20" s="169"/>
      <c r="J20" s="176"/>
      <c r="K20" s="176"/>
    </row>
    <row r="21" spans="1:11" ht="15.75">
      <c r="A21" s="7" t="s">
        <v>41</v>
      </c>
      <c r="B21" s="177"/>
      <c r="C21" s="178"/>
      <c r="D21" s="176"/>
      <c r="E21" s="176"/>
      <c r="F21" s="170"/>
      <c r="G21" s="176"/>
      <c r="H21" s="176"/>
      <c r="I21" s="170"/>
      <c r="J21" s="176"/>
      <c r="K21" s="176"/>
    </row>
    <row r="22" spans="1:11" ht="15.75">
      <c r="A22" s="5" t="s">
        <v>42</v>
      </c>
      <c r="B22" s="3">
        <v>220</v>
      </c>
      <c r="C22" s="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8" t="s">
        <v>4</v>
      </c>
      <c r="B23" s="6"/>
      <c r="C23" s="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5" t="s">
        <v>43</v>
      </c>
      <c r="B24" s="3">
        <v>230</v>
      </c>
      <c r="C24" s="6"/>
      <c r="D24" s="16">
        <f>E24</f>
        <v>191830.24</v>
      </c>
      <c r="E24" s="16">
        <f>'Таблица 2.2'!H65</f>
        <v>191830.24</v>
      </c>
      <c r="F24" s="16"/>
      <c r="G24" s="16"/>
      <c r="H24" s="16"/>
      <c r="I24" s="16"/>
      <c r="J24" s="16"/>
      <c r="K24" s="16"/>
    </row>
    <row r="25" spans="1:11" ht="15.75">
      <c r="A25" s="8" t="s">
        <v>4</v>
      </c>
      <c r="B25" s="6"/>
      <c r="C25" s="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5" t="s">
        <v>54</v>
      </c>
      <c r="B26" s="3">
        <v>240</v>
      </c>
      <c r="C26" s="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5" t="s">
        <v>44</v>
      </c>
      <c r="B27" s="3">
        <v>250</v>
      </c>
      <c r="C27" s="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5" t="s">
        <v>45</v>
      </c>
      <c r="B28" s="3">
        <v>260</v>
      </c>
      <c r="C28" s="3" t="s">
        <v>31</v>
      </c>
      <c r="D28" s="16">
        <f>E28+J28</f>
        <v>2454254.83</v>
      </c>
      <c r="E28" s="16">
        <f>'Таблица 2.2'!H30</f>
        <v>2238554.83</v>
      </c>
      <c r="F28" s="16"/>
      <c r="G28" s="16"/>
      <c r="H28" s="16"/>
      <c r="I28" s="16"/>
      <c r="J28" s="16">
        <f>'Таблица 2.2'!H79</f>
        <v>215700</v>
      </c>
      <c r="K28" s="16"/>
    </row>
    <row r="29" spans="1:11" ht="15.75">
      <c r="A29" s="12" t="s">
        <v>46</v>
      </c>
      <c r="B29" s="3">
        <v>300</v>
      </c>
      <c r="C29" s="3" t="s">
        <v>31</v>
      </c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5" t="s">
        <v>4</v>
      </c>
      <c r="B30" s="177">
        <v>310</v>
      </c>
      <c r="C30" s="178"/>
      <c r="D30" s="176"/>
      <c r="E30" s="176"/>
      <c r="F30" s="169"/>
      <c r="G30" s="176"/>
      <c r="H30" s="176"/>
      <c r="I30" s="169"/>
      <c r="J30" s="176"/>
      <c r="K30" s="176"/>
    </row>
    <row r="31" spans="1:11" ht="15.75">
      <c r="A31" s="5" t="s">
        <v>47</v>
      </c>
      <c r="B31" s="177"/>
      <c r="C31" s="178"/>
      <c r="D31" s="176"/>
      <c r="E31" s="176"/>
      <c r="F31" s="170"/>
      <c r="G31" s="176"/>
      <c r="H31" s="176"/>
      <c r="I31" s="170"/>
      <c r="J31" s="176"/>
      <c r="K31" s="176"/>
    </row>
    <row r="32" spans="1:11" ht="15.75">
      <c r="A32" s="5" t="s">
        <v>48</v>
      </c>
      <c r="B32" s="3">
        <v>320</v>
      </c>
      <c r="C32" s="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5" t="s">
        <v>49</v>
      </c>
      <c r="B33" s="3">
        <v>400</v>
      </c>
      <c r="C33" s="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5" t="s">
        <v>4</v>
      </c>
      <c r="B34" s="177">
        <v>410</v>
      </c>
      <c r="C34" s="178"/>
      <c r="D34" s="176"/>
      <c r="E34" s="176"/>
      <c r="F34" s="169"/>
      <c r="G34" s="176"/>
      <c r="H34" s="176"/>
      <c r="I34" s="169"/>
      <c r="J34" s="176"/>
      <c r="K34" s="176"/>
    </row>
    <row r="35" spans="1:11" ht="15.75">
      <c r="A35" s="5" t="s">
        <v>50</v>
      </c>
      <c r="B35" s="177"/>
      <c r="C35" s="178"/>
      <c r="D35" s="176"/>
      <c r="E35" s="176"/>
      <c r="F35" s="170"/>
      <c r="G35" s="176"/>
      <c r="H35" s="176"/>
      <c r="I35" s="170"/>
      <c r="J35" s="176"/>
      <c r="K35" s="176"/>
    </row>
    <row r="36" spans="1:11" ht="15.75">
      <c r="A36" s="5" t="s">
        <v>51</v>
      </c>
      <c r="B36" s="3">
        <v>420</v>
      </c>
      <c r="C36" s="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2" t="s">
        <v>52</v>
      </c>
      <c r="B37" s="3">
        <v>500</v>
      </c>
      <c r="C37" s="3" t="s">
        <v>31</v>
      </c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2" t="s">
        <v>53</v>
      </c>
      <c r="B38" s="3">
        <v>600</v>
      </c>
      <c r="C38" s="3" t="s">
        <v>31</v>
      </c>
      <c r="D38" s="16"/>
      <c r="E38" s="16"/>
      <c r="F38" s="16"/>
      <c r="G38" s="16"/>
      <c r="H38" s="16"/>
      <c r="I38" s="16"/>
      <c r="J38" s="16"/>
      <c r="K38" s="16"/>
    </row>
  </sheetData>
  <sheetProtection/>
  <mergeCells count="53">
    <mergeCell ref="J34:J35"/>
    <mergeCell ref="K34:K35"/>
    <mergeCell ref="J30:J31"/>
    <mergeCell ref="K30:K31"/>
    <mergeCell ref="F30:F31"/>
    <mergeCell ref="F34:F35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D30:D31"/>
    <mergeCell ref="E30:E31"/>
    <mergeCell ref="G30:G31"/>
    <mergeCell ref="H30:H31"/>
    <mergeCell ref="B20:B21"/>
    <mergeCell ref="C20:C21"/>
    <mergeCell ref="D20:D21"/>
    <mergeCell ref="E20:E21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0">
      <selection activeCell="G16" sqref="G16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180" t="s">
        <v>74</v>
      </c>
      <c r="L1" s="181"/>
    </row>
    <row r="2" spans="1:12" ht="12.75" customHeight="1">
      <c r="A2" s="182" t="s">
        <v>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6.5" customHeight="1">
      <c r="A3" s="182" t="s">
        <v>331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6" spans="1:12" ht="31.5" customHeight="1">
      <c r="A6" s="174" t="s">
        <v>1</v>
      </c>
      <c r="B6" s="174" t="s">
        <v>20</v>
      </c>
      <c r="C6" s="174" t="s">
        <v>62</v>
      </c>
      <c r="D6" s="174" t="s">
        <v>63</v>
      </c>
      <c r="E6" s="174"/>
      <c r="F6" s="174"/>
      <c r="G6" s="174"/>
      <c r="H6" s="174"/>
      <c r="I6" s="174"/>
      <c r="J6" s="174"/>
      <c r="K6" s="174"/>
      <c r="L6" s="174"/>
    </row>
    <row r="7" spans="1:12" ht="15.75">
      <c r="A7" s="174"/>
      <c r="B7" s="174"/>
      <c r="C7" s="174"/>
      <c r="D7" s="174" t="s">
        <v>64</v>
      </c>
      <c r="E7" s="174"/>
      <c r="F7" s="174"/>
      <c r="G7" s="174" t="s">
        <v>6</v>
      </c>
      <c r="H7" s="174"/>
      <c r="I7" s="174"/>
      <c r="J7" s="174"/>
      <c r="K7" s="174"/>
      <c r="L7" s="174"/>
    </row>
    <row r="8" spans="1:12" ht="111" customHeight="1">
      <c r="A8" s="174"/>
      <c r="B8" s="174"/>
      <c r="C8" s="174"/>
      <c r="D8" s="174"/>
      <c r="E8" s="174"/>
      <c r="F8" s="174"/>
      <c r="G8" s="179" t="s">
        <v>65</v>
      </c>
      <c r="H8" s="179"/>
      <c r="I8" s="179"/>
      <c r="J8" s="179" t="s">
        <v>66</v>
      </c>
      <c r="K8" s="179"/>
      <c r="L8" s="179"/>
    </row>
    <row r="9" spans="1:12" ht="78.75">
      <c r="A9" s="174"/>
      <c r="B9" s="174"/>
      <c r="C9" s="174"/>
      <c r="D9" s="9" t="s">
        <v>191</v>
      </c>
      <c r="E9" s="9" t="s">
        <v>68</v>
      </c>
      <c r="F9" s="9" t="s">
        <v>69</v>
      </c>
      <c r="G9" s="9" t="s">
        <v>192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7">
        <f>D12+D14</f>
        <v>2454254.83</v>
      </c>
      <c r="E11" s="6"/>
      <c r="F11" s="6"/>
      <c r="G11" s="77">
        <f>G12+G14</f>
        <v>2454254.83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7">
        <f>D13</f>
        <v>284765.33</v>
      </c>
      <c r="E12" s="6"/>
      <c r="F12" s="6"/>
      <c r="G12" s="77">
        <f>G13</f>
        <v>284765.33</v>
      </c>
      <c r="H12" s="6"/>
      <c r="I12" s="6"/>
      <c r="J12" s="6"/>
      <c r="K12" s="6"/>
      <c r="L12" s="6"/>
    </row>
    <row r="13" spans="1:12" ht="15.75">
      <c r="A13" s="5"/>
      <c r="B13" s="3"/>
      <c r="C13" s="3">
        <v>2016</v>
      </c>
      <c r="D13" s="6">
        <f>G13</f>
        <v>284765.33</v>
      </c>
      <c r="E13" s="6"/>
      <c r="F13" s="6"/>
      <c r="G13" s="6">
        <f>'Таблица 2.2'!H33+'Таблица 2.2'!H38+'Таблица 2.2'!H41+'Таблица 2.2'!H48+'Таблица 2.2'!H50+'Таблица 2.2'!H52</f>
        <v>284765.33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8">
        <f>D15</f>
        <v>2169489.5</v>
      </c>
      <c r="E14" s="5"/>
      <c r="F14" s="5"/>
      <c r="G14" s="78">
        <f>G15</f>
        <v>2169489.5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2017</v>
      </c>
      <c r="D15" s="78">
        <f>G15</f>
        <v>2169489.5</v>
      </c>
      <c r="E15" s="5"/>
      <c r="F15" s="5"/>
      <c r="G15" s="78">
        <f>'Таблица 2.2'!H32+'Таблица 2.2'!H34+'Таблица 2.2'!H36+'Таблица 2.2'!H40+'Таблица 2.2'!H42+'Таблица 2.2'!H43+'Таблица 2.2'!H45+'Таблица 2.2'!H46+'Таблица 2.2'!H47+'Таблица 2.2'!H49+'Таблица 2.2'!H51+'Таблица 2.2'!H53+'Таблица 2.2'!H54+'Таблица 2.2'!H55+'Таблица 2.2'!H56+'Таблица 2.2'!H57+'Таблица 2.2'!H58+'Таблица 2.2'!H59+'Таблица 2.2'!H60+'Таблица 2.2'!H79+'Таблица 2.2'!H61+'Таблица 2.2'!H37</f>
        <v>2169489.5</v>
      </c>
      <c r="H15" s="5"/>
      <c r="I15" s="5"/>
      <c r="J15" s="5"/>
      <c r="K15" s="5"/>
      <c r="L15" s="5"/>
    </row>
  </sheetData>
  <sheetProtection/>
  <mergeCells count="11">
    <mergeCell ref="D7:F8"/>
    <mergeCell ref="G7:L7"/>
    <mergeCell ref="G8:I8"/>
    <mergeCell ref="J8:L8"/>
    <mergeCell ref="K1:L1"/>
    <mergeCell ref="A2:L2"/>
    <mergeCell ref="A3:L3"/>
    <mergeCell ref="A6:A9"/>
    <mergeCell ref="B6:B9"/>
    <mergeCell ref="C6:C9"/>
    <mergeCell ref="D6:L6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showZeros="0" tabSelected="1" zoomScale="80" zoomScaleNormal="80" zoomScalePageLayoutView="0" workbookViewId="0" topLeftCell="A82">
      <selection activeCell="G90" sqref="G90"/>
    </sheetView>
  </sheetViews>
  <sheetFormatPr defaultColWidth="9.140625" defaultRowHeight="12.75"/>
  <cols>
    <col min="1" max="1" width="7.28125" style="25" bestFit="1" customWidth="1"/>
    <col min="2" max="2" width="71.7109375" style="23" customWidth="1"/>
    <col min="3" max="3" width="35.00390625" style="23" customWidth="1"/>
    <col min="4" max="4" width="14.421875" style="62" customWidth="1"/>
    <col min="5" max="5" width="15.00390625" style="62" customWidth="1"/>
    <col min="6" max="6" width="14.8515625" style="62" customWidth="1"/>
    <col min="7" max="7" width="15.28125" style="62" customWidth="1"/>
    <col min="8" max="8" width="15.57421875" style="22" customWidth="1"/>
    <col min="9" max="9" width="9.140625" style="23" customWidth="1"/>
    <col min="10" max="10" width="13.7109375" style="23" bestFit="1" customWidth="1"/>
    <col min="11" max="11" width="9.140625" style="23" customWidth="1"/>
    <col min="12" max="12" width="13.7109375" style="23" bestFit="1" customWidth="1"/>
    <col min="13" max="16384" width="9.140625" style="23" customWidth="1"/>
  </cols>
  <sheetData>
    <row r="1" spans="7:8" ht="15.75">
      <c r="G1" s="180" t="s">
        <v>172</v>
      </c>
      <c r="H1" s="181"/>
    </row>
    <row r="3" spans="1:8" ht="15.75">
      <c r="A3" s="189" t="s">
        <v>190</v>
      </c>
      <c r="B3" s="189"/>
      <c r="C3" s="189"/>
      <c r="D3" s="189"/>
      <c r="E3" s="189"/>
      <c r="F3" s="189"/>
      <c r="G3" s="189"/>
      <c r="H3" s="189"/>
    </row>
    <row r="4" spans="1:8" ht="15.75">
      <c r="A4" s="22"/>
      <c r="B4" s="22"/>
      <c r="C4" s="22"/>
      <c r="D4" s="22"/>
      <c r="E4" s="22"/>
      <c r="F4" s="22"/>
      <c r="G4" s="22"/>
      <c r="H4" s="22" t="s">
        <v>317</v>
      </c>
    </row>
    <row r="5" spans="1:8" s="25" customFormat="1" ht="15.75">
      <c r="A5" s="190" t="s">
        <v>88</v>
      </c>
      <c r="B5" s="190" t="s">
        <v>1</v>
      </c>
      <c r="C5" s="190" t="s">
        <v>150</v>
      </c>
      <c r="D5" s="190" t="s">
        <v>89</v>
      </c>
      <c r="E5" s="190"/>
      <c r="F5" s="190"/>
      <c r="G5" s="190"/>
      <c r="H5" s="190"/>
    </row>
    <row r="6" spans="1:8" s="25" customFormat="1" ht="15.75">
      <c r="A6" s="190"/>
      <c r="B6" s="190"/>
      <c r="C6" s="190"/>
      <c r="D6" s="24" t="s">
        <v>90</v>
      </c>
      <c r="E6" s="24" t="s">
        <v>91</v>
      </c>
      <c r="F6" s="24" t="s">
        <v>92</v>
      </c>
      <c r="G6" s="24" t="s">
        <v>93</v>
      </c>
      <c r="H6" s="24" t="s">
        <v>94</v>
      </c>
    </row>
    <row r="7" spans="1:8" s="31" customFormat="1" ht="15.75">
      <c r="A7" s="24" t="s">
        <v>95</v>
      </c>
      <c r="B7" s="66" t="s">
        <v>96</v>
      </c>
      <c r="C7" s="38" t="s">
        <v>97</v>
      </c>
      <c r="D7" s="65">
        <v>1515.79</v>
      </c>
      <c r="E7" s="65"/>
      <c r="F7" s="65"/>
      <c r="G7" s="65"/>
      <c r="H7" s="30">
        <f>SUM(D7:G7)</f>
        <v>1515.79</v>
      </c>
    </row>
    <row r="8" spans="1:8" s="31" customFormat="1" ht="15.75">
      <c r="A8" s="26" t="s">
        <v>98</v>
      </c>
      <c r="B8" s="27" t="s">
        <v>99</v>
      </c>
      <c r="C8" s="28" t="s">
        <v>97</v>
      </c>
      <c r="D8" s="29">
        <f>SUM(D10:D14)</f>
        <v>3437252.1399999997</v>
      </c>
      <c r="E8" s="29">
        <f>SUM(E10:E14)</f>
        <v>3884865.6000000006</v>
      </c>
      <c r="F8" s="29">
        <f>SUM(F10:F14)</f>
        <v>2983857.2199999997</v>
      </c>
      <c r="G8" s="29">
        <f>SUM(G10:G14)</f>
        <v>1942166.07</v>
      </c>
      <c r="H8" s="30">
        <f>SUM(D8:G8)</f>
        <v>12248141.030000001</v>
      </c>
    </row>
    <row r="9" spans="1:8" ht="15.75">
      <c r="A9" s="183" t="s">
        <v>6</v>
      </c>
      <c r="B9" s="184"/>
      <c r="C9" s="184"/>
      <c r="D9" s="184"/>
      <c r="E9" s="184"/>
      <c r="F9" s="184"/>
      <c r="G9" s="184"/>
      <c r="H9" s="185"/>
    </row>
    <row r="10" spans="1:8" ht="15.75">
      <c r="A10" s="32" t="s">
        <v>100</v>
      </c>
      <c r="B10" s="34" t="s">
        <v>101</v>
      </c>
      <c r="C10" s="24"/>
      <c r="D10" s="73">
        <f>D18</f>
        <v>3384827.1399999997</v>
      </c>
      <c r="E10" s="73">
        <f>E18</f>
        <v>3784293.6100000003</v>
      </c>
      <c r="F10" s="73">
        <f>F18</f>
        <v>2931432.2199999997</v>
      </c>
      <c r="G10" s="73">
        <f>G18</f>
        <v>1883741.07</v>
      </c>
      <c r="H10" s="36">
        <f>SUM(D10:G10)</f>
        <v>11984294.04</v>
      </c>
    </row>
    <row r="11" spans="1:8" ht="15.75">
      <c r="A11" s="32" t="s">
        <v>102</v>
      </c>
      <c r="B11" s="34" t="s">
        <v>103</v>
      </c>
      <c r="C11" s="24"/>
      <c r="D11" s="37">
        <f>D100</f>
        <v>0</v>
      </c>
      <c r="E11" s="37">
        <f>E100</f>
        <v>48146.99</v>
      </c>
      <c r="F11" s="37">
        <f>F100</f>
        <v>0</v>
      </c>
      <c r="G11" s="37">
        <f>G100</f>
        <v>0</v>
      </c>
      <c r="H11" s="36">
        <f>SUM(D11:G11)</f>
        <v>48146.99</v>
      </c>
    </row>
    <row r="12" spans="1:8" ht="15.75">
      <c r="A12" s="32" t="s">
        <v>104</v>
      </c>
      <c r="B12" s="34" t="s">
        <v>105</v>
      </c>
      <c r="C12" s="24"/>
      <c r="D12" s="37"/>
      <c r="E12" s="37"/>
      <c r="F12" s="37"/>
      <c r="G12" s="37"/>
      <c r="H12" s="36">
        <f>SUM(D12:G12)</f>
        <v>0</v>
      </c>
    </row>
    <row r="13" spans="1:8" ht="47.25">
      <c r="A13" s="32" t="s">
        <v>106</v>
      </c>
      <c r="B13" s="34" t="s">
        <v>149</v>
      </c>
      <c r="C13" s="24"/>
      <c r="D13" s="37"/>
      <c r="E13" s="37"/>
      <c r="F13" s="37"/>
      <c r="G13" s="37"/>
      <c r="H13" s="36">
        <f>SUM(D13:G13)</f>
        <v>0</v>
      </c>
    </row>
    <row r="14" spans="1:8" ht="15.75">
      <c r="A14" s="32" t="s">
        <v>107</v>
      </c>
      <c r="B14" s="34" t="s">
        <v>108</v>
      </c>
      <c r="C14" s="24"/>
      <c r="D14" s="35">
        <f>D16+D17</f>
        <v>52425</v>
      </c>
      <c r="E14" s="35">
        <f>E16+E17</f>
        <v>52425</v>
      </c>
      <c r="F14" s="35">
        <f>F16+F17</f>
        <v>52425</v>
      </c>
      <c r="G14" s="35">
        <f>G16+G17</f>
        <v>58425</v>
      </c>
      <c r="H14" s="36">
        <f>SUM(D14:G14)</f>
        <v>215700</v>
      </c>
    </row>
    <row r="15" spans="1:8" ht="15.75">
      <c r="A15" s="183" t="s">
        <v>6</v>
      </c>
      <c r="B15" s="184"/>
      <c r="C15" s="184"/>
      <c r="D15" s="184"/>
      <c r="E15" s="184"/>
      <c r="F15" s="184"/>
      <c r="G15" s="184"/>
      <c r="H15" s="185"/>
    </row>
    <row r="16" spans="1:8" ht="15.75">
      <c r="A16" s="32" t="s">
        <v>109</v>
      </c>
      <c r="B16" s="34" t="s">
        <v>110</v>
      </c>
      <c r="C16" s="38"/>
      <c r="D16" s="37"/>
      <c r="E16" s="37"/>
      <c r="F16" s="37"/>
      <c r="G16" s="37"/>
      <c r="H16" s="36">
        <f>SUM(D16:G16)</f>
        <v>0</v>
      </c>
    </row>
    <row r="17" spans="1:8" ht="15.75">
      <c r="A17" s="32" t="s">
        <v>111</v>
      </c>
      <c r="B17" s="34" t="s">
        <v>151</v>
      </c>
      <c r="C17" s="38"/>
      <c r="D17" s="37">
        <f>D72</f>
        <v>52425</v>
      </c>
      <c r="E17" s="37">
        <f>E72</f>
        <v>52425</v>
      </c>
      <c r="F17" s="37">
        <f>F72</f>
        <v>52425</v>
      </c>
      <c r="G17" s="37">
        <f>G72</f>
        <v>58425</v>
      </c>
      <c r="H17" s="36">
        <f>SUM(D17:G17)</f>
        <v>215700</v>
      </c>
    </row>
    <row r="18" spans="1:8" s="31" customFormat="1" ht="47.25">
      <c r="A18" s="26" t="s">
        <v>112</v>
      </c>
      <c r="B18" s="27" t="s">
        <v>161</v>
      </c>
      <c r="C18" s="26" t="s">
        <v>97</v>
      </c>
      <c r="D18" s="29">
        <f>D20+D30+D62+D65</f>
        <v>3384827.1399999997</v>
      </c>
      <c r="E18" s="29">
        <f>E20+E30+E62+E65</f>
        <v>3784293.6100000003</v>
      </c>
      <c r="F18" s="29">
        <f>F20+F30+F62+F65</f>
        <v>2931432.2199999997</v>
      </c>
      <c r="G18" s="29">
        <f>G20+G30+G62+G65</f>
        <v>1883741.07</v>
      </c>
      <c r="H18" s="30">
        <f>SUM(D18:G18)</f>
        <v>11984294.04</v>
      </c>
    </row>
    <row r="19" spans="1:8" ht="15.75">
      <c r="A19" s="183" t="s">
        <v>6</v>
      </c>
      <c r="B19" s="184"/>
      <c r="C19" s="184"/>
      <c r="D19" s="184"/>
      <c r="E19" s="184"/>
      <c r="F19" s="184"/>
      <c r="G19" s="184"/>
      <c r="H19" s="185"/>
    </row>
    <row r="20" spans="1:8" s="31" customFormat="1" ht="63">
      <c r="A20" s="40" t="s">
        <v>113</v>
      </c>
      <c r="B20" s="41" t="s">
        <v>152</v>
      </c>
      <c r="C20" s="42">
        <v>100</v>
      </c>
      <c r="D20" s="43">
        <f>SUM(D22:D29)</f>
        <v>2474891.2399999998</v>
      </c>
      <c r="E20" s="43">
        <f>SUM(E22:E29)</f>
        <v>3050459.11</v>
      </c>
      <c r="F20" s="43">
        <f>SUM(F22:F29)</f>
        <v>2394345.76</v>
      </c>
      <c r="G20" s="43">
        <f>SUM(G22:G29)</f>
        <v>1634212.86</v>
      </c>
      <c r="H20" s="30">
        <f>SUM(D20:G20)</f>
        <v>9553908.969999999</v>
      </c>
    </row>
    <row r="21" spans="1:8" ht="15.75">
      <c r="A21" s="183" t="s">
        <v>4</v>
      </c>
      <c r="B21" s="184"/>
      <c r="C21" s="184"/>
      <c r="D21" s="184"/>
      <c r="E21" s="184"/>
      <c r="F21" s="184"/>
      <c r="G21" s="184"/>
      <c r="H21" s="185"/>
    </row>
    <row r="22" spans="1:10" ht="16.5" customHeight="1">
      <c r="A22" s="44" t="s">
        <v>114</v>
      </c>
      <c r="B22" s="34" t="s">
        <v>115</v>
      </c>
      <c r="C22" s="134" t="s">
        <v>193</v>
      </c>
      <c r="D22" s="46">
        <v>1691825</v>
      </c>
      <c r="E22" s="46">
        <f>1691825+444601.22</f>
        <v>2136426.2199999997</v>
      </c>
      <c r="F22" s="46">
        <v>1691825</v>
      </c>
      <c r="G22" s="46">
        <f>1691825-444601.22</f>
        <v>1247223.78</v>
      </c>
      <c r="H22" s="36">
        <f>SUM(D22:G22)</f>
        <v>6767300</v>
      </c>
      <c r="J22" s="79"/>
    </row>
    <row r="23" spans="1:10" ht="15.75">
      <c r="A23" s="44" t="s">
        <v>114</v>
      </c>
      <c r="B23" s="34" t="s">
        <v>115</v>
      </c>
      <c r="C23" s="80" t="s">
        <v>194</v>
      </c>
      <c r="D23" s="46">
        <v>150625</v>
      </c>
      <c r="E23" s="46">
        <v>150625</v>
      </c>
      <c r="F23" s="46">
        <v>150625</v>
      </c>
      <c r="G23" s="46">
        <f>109816.27-29200</f>
        <v>80616.27</v>
      </c>
      <c r="H23" s="36">
        <f>SUM(D23:G23)</f>
        <v>532491.27</v>
      </c>
      <c r="J23" s="79"/>
    </row>
    <row r="24" spans="1:10" ht="15.75">
      <c r="A24" s="44" t="s">
        <v>114</v>
      </c>
      <c r="B24" s="34" t="s">
        <v>115</v>
      </c>
      <c r="C24" s="80" t="s">
        <v>263</v>
      </c>
      <c r="D24" s="46">
        <v>40808.73</v>
      </c>
      <c r="E24" s="46"/>
      <c r="F24" s="46"/>
      <c r="G24" s="46"/>
      <c r="H24" s="36">
        <f>SUM(D24:G24)</f>
        <v>40808.73</v>
      </c>
      <c r="J24" s="79"/>
    </row>
    <row r="25" spans="1:8" ht="15.75">
      <c r="A25" s="44" t="s">
        <v>116</v>
      </c>
      <c r="B25" s="34" t="s">
        <v>117</v>
      </c>
      <c r="C25" s="80" t="s">
        <v>195</v>
      </c>
      <c r="D25" s="46"/>
      <c r="E25" s="46"/>
      <c r="F25" s="46"/>
      <c r="G25" s="46"/>
      <c r="H25" s="36">
        <v>0</v>
      </c>
    </row>
    <row r="26" spans="1:8" ht="15.75">
      <c r="A26" s="44" t="s">
        <v>118</v>
      </c>
      <c r="B26" s="34" t="s">
        <v>322</v>
      </c>
      <c r="C26" s="133" t="s">
        <v>320</v>
      </c>
      <c r="D26" s="65"/>
      <c r="E26" s="37"/>
      <c r="F26" s="65"/>
      <c r="G26" s="65"/>
      <c r="H26" s="36">
        <f>SUM(D26:G26)</f>
        <v>0</v>
      </c>
    </row>
    <row r="27" spans="1:8" ht="15.75">
      <c r="A27" s="44" t="s">
        <v>118</v>
      </c>
      <c r="B27" s="34" t="s">
        <v>119</v>
      </c>
      <c r="C27" s="134" t="s">
        <v>196</v>
      </c>
      <c r="D27" s="71">
        <v>510937</v>
      </c>
      <c r="E27" s="71">
        <f>510936+215224.56</f>
        <v>726160.56</v>
      </c>
      <c r="F27" s="71">
        <v>510936</v>
      </c>
      <c r="G27" s="71">
        <f>510936-215224.56</f>
        <v>295711.44</v>
      </c>
      <c r="H27" s="36">
        <f>SUM(D27:G27)</f>
        <v>2043745</v>
      </c>
    </row>
    <row r="28" spans="1:8" ht="15.75">
      <c r="A28" s="44" t="s">
        <v>118</v>
      </c>
      <c r="B28" s="34" t="s">
        <v>119</v>
      </c>
      <c r="C28" s="49" t="s">
        <v>197</v>
      </c>
      <c r="D28" s="71">
        <f>153500-500-500-553.02-10000-50000-3000-10661.37</f>
        <v>78285.61000000002</v>
      </c>
      <c r="E28" s="71">
        <f>45500-2405.21-11.42-22729.05-6.99-5000+16900</f>
        <v>32247.33</v>
      </c>
      <c r="F28" s="71">
        <f>39500</f>
        <v>39500</v>
      </c>
      <c r="G28" s="71">
        <v>0</v>
      </c>
      <c r="H28" s="36">
        <f>SUM(D28:G28)</f>
        <v>150032.94</v>
      </c>
    </row>
    <row r="29" spans="1:8" ht="15.75">
      <c r="A29" s="44" t="s">
        <v>118</v>
      </c>
      <c r="B29" s="34" t="s">
        <v>119</v>
      </c>
      <c r="C29" s="49" t="s">
        <v>264</v>
      </c>
      <c r="D29" s="71">
        <v>2409.9</v>
      </c>
      <c r="E29" s="71">
        <v>5000</v>
      </c>
      <c r="F29" s="71">
        <f>500+500+459.76</f>
        <v>1459.76</v>
      </c>
      <c r="G29" s="71">
        <f>10661.37</f>
        <v>10661.37</v>
      </c>
      <c r="H29" s="36">
        <f>SUM(D29:G29)</f>
        <v>19531.03</v>
      </c>
    </row>
    <row r="30" spans="1:8" s="31" customFormat="1" ht="31.5">
      <c r="A30" s="47" t="s">
        <v>120</v>
      </c>
      <c r="B30" s="41" t="s">
        <v>153</v>
      </c>
      <c r="C30" s="42">
        <v>200</v>
      </c>
      <c r="D30" s="48">
        <f>SUM(D32:D61)</f>
        <v>857569.0700000001</v>
      </c>
      <c r="E30" s="48">
        <f>SUM(E32:E61)</f>
        <v>647421.0900000001</v>
      </c>
      <c r="F30" s="48">
        <f>SUM(F32:F61)</f>
        <v>487571.46</v>
      </c>
      <c r="G30" s="48">
        <f>SUM(G32:G61)</f>
        <v>245993.21000000002</v>
      </c>
      <c r="H30" s="30">
        <f>SUM(D30:G30)</f>
        <v>2238554.83</v>
      </c>
    </row>
    <row r="31" spans="1:8" ht="15.75">
      <c r="A31" s="183" t="s">
        <v>4</v>
      </c>
      <c r="B31" s="184"/>
      <c r="C31" s="184"/>
      <c r="D31" s="184"/>
      <c r="E31" s="184"/>
      <c r="F31" s="184"/>
      <c r="G31" s="184"/>
      <c r="H31" s="185"/>
    </row>
    <row r="32" spans="1:10" ht="15.75">
      <c r="A32" s="44" t="s">
        <v>121</v>
      </c>
      <c r="B32" s="34" t="s">
        <v>122</v>
      </c>
      <c r="C32" s="72" t="s">
        <v>198</v>
      </c>
      <c r="D32" s="73">
        <v>2700</v>
      </c>
      <c r="E32" s="73">
        <v>2700</v>
      </c>
      <c r="F32" s="73">
        <v>2700</v>
      </c>
      <c r="G32" s="73">
        <v>2700</v>
      </c>
      <c r="H32" s="36">
        <f aca="true" t="shared" si="0" ref="H32:H52">SUM(D32:G32)</f>
        <v>10800</v>
      </c>
      <c r="J32" s="79"/>
    </row>
    <row r="33" spans="1:8" ht="15.75">
      <c r="A33" s="44" t="s">
        <v>121</v>
      </c>
      <c r="B33" s="34" t="s">
        <v>122</v>
      </c>
      <c r="C33" s="72" t="s">
        <v>265</v>
      </c>
      <c r="D33" s="73">
        <v>868.48</v>
      </c>
      <c r="E33" s="73"/>
      <c r="F33" s="73"/>
      <c r="G33" s="73"/>
      <c r="H33" s="36">
        <f t="shared" si="0"/>
        <v>868.48</v>
      </c>
    </row>
    <row r="34" spans="1:8" ht="15.75">
      <c r="A34" s="44" t="s">
        <v>121</v>
      </c>
      <c r="B34" s="34" t="s">
        <v>122</v>
      </c>
      <c r="C34" s="135" t="s">
        <v>199</v>
      </c>
      <c r="D34" s="73">
        <v>5310</v>
      </c>
      <c r="E34" s="73">
        <v>5300</v>
      </c>
      <c r="F34" s="73">
        <v>5300</v>
      </c>
      <c r="G34" s="73">
        <v>5290</v>
      </c>
      <c r="H34" s="36">
        <f t="shared" si="0"/>
        <v>21200</v>
      </c>
    </row>
    <row r="35" spans="1:8" ht="15.75">
      <c r="A35" s="44" t="s">
        <v>123</v>
      </c>
      <c r="B35" s="34" t="s">
        <v>124</v>
      </c>
      <c r="C35" s="72" t="s">
        <v>200</v>
      </c>
      <c r="D35" s="46"/>
      <c r="E35" s="46"/>
      <c r="F35" s="46"/>
      <c r="G35" s="46"/>
      <c r="H35" s="36">
        <f t="shared" si="0"/>
        <v>0</v>
      </c>
    </row>
    <row r="36" spans="1:8" ht="15.75">
      <c r="A36" s="32" t="s">
        <v>125</v>
      </c>
      <c r="B36" s="34" t="s">
        <v>126</v>
      </c>
      <c r="C36" s="72" t="s">
        <v>201</v>
      </c>
      <c r="D36" s="73">
        <v>359200</v>
      </c>
      <c r="E36" s="73">
        <v>304200</v>
      </c>
      <c r="F36" s="73">
        <v>304200</v>
      </c>
      <c r="G36" s="73">
        <v>124203.21</v>
      </c>
      <c r="H36" s="36">
        <f t="shared" si="0"/>
        <v>1091803.21</v>
      </c>
    </row>
    <row r="37" spans="1:8" ht="15.75">
      <c r="A37" s="32" t="s">
        <v>125</v>
      </c>
      <c r="B37" s="34" t="s">
        <v>315</v>
      </c>
      <c r="C37" s="135" t="s">
        <v>316</v>
      </c>
      <c r="D37" s="73"/>
      <c r="E37" s="73">
        <v>2425.76</v>
      </c>
      <c r="F37" s="73"/>
      <c r="G37" s="73"/>
      <c r="H37" s="36">
        <f>SUM(D37:G37)</f>
        <v>2425.76</v>
      </c>
    </row>
    <row r="38" spans="1:8" ht="15.75">
      <c r="A38" s="32" t="s">
        <v>125</v>
      </c>
      <c r="B38" s="34" t="s">
        <v>126</v>
      </c>
      <c r="C38" s="131" t="s">
        <v>266</v>
      </c>
      <c r="D38" s="73">
        <v>179996.79</v>
      </c>
      <c r="E38" s="73"/>
      <c r="F38" s="73"/>
      <c r="G38" s="73"/>
      <c r="H38" s="36">
        <f t="shared" si="0"/>
        <v>179996.79</v>
      </c>
    </row>
    <row r="39" spans="1:8" ht="15.75">
      <c r="A39" s="32" t="s">
        <v>127</v>
      </c>
      <c r="B39" s="34" t="s">
        <v>128</v>
      </c>
      <c r="C39" s="131" t="s">
        <v>202</v>
      </c>
      <c r="D39" s="46"/>
      <c r="E39" s="46"/>
      <c r="F39" s="46"/>
      <c r="G39" s="46"/>
      <c r="H39" s="36">
        <f t="shared" si="0"/>
        <v>0</v>
      </c>
    </row>
    <row r="40" spans="1:8" ht="18.75" customHeight="1">
      <c r="A40" s="32" t="s">
        <v>129</v>
      </c>
      <c r="B40" s="34" t="s">
        <v>130</v>
      </c>
      <c r="C40" s="18" t="s">
        <v>203</v>
      </c>
      <c r="D40" s="73">
        <v>23250</v>
      </c>
      <c r="E40" s="73">
        <f>23250+13600</f>
        <v>36850</v>
      </c>
      <c r="F40" s="73">
        <f>23250+33900</f>
        <v>57150</v>
      </c>
      <c r="G40" s="73">
        <v>18250</v>
      </c>
      <c r="H40" s="74">
        <f t="shared" si="0"/>
        <v>135500</v>
      </c>
    </row>
    <row r="41" spans="1:8" ht="18.75" customHeight="1">
      <c r="A41" s="32" t="s">
        <v>129</v>
      </c>
      <c r="B41" s="34" t="s">
        <v>130</v>
      </c>
      <c r="C41" s="18" t="s">
        <v>267</v>
      </c>
      <c r="D41" s="73">
        <v>5000</v>
      </c>
      <c r="E41" s="73"/>
      <c r="F41" s="73"/>
      <c r="G41" s="73"/>
      <c r="H41" s="74">
        <f t="shared" si="0"/>
        <v>5000</v>
      </c>
    </row>
    <row r="42" spans="1:8" s="53" customFormat="1" ht="15.75">
      <c r="A42" s="52" t="s">
        <v>131</v>
      </c>
      <c r="B42" s="34" t="s">
        <v>132</v>
      </c>
      <c r="C42" s="49" t="s">
        <v>204</v>
      </c>
      <c r="D42" s="51">
        <v>97100</v>
      </c>
      <c r="E42" s="51">
        <v>68600</v>
      </c>
      <c r="F42" s="51">
        <f>10000+20000-20000</f>
        <v>10000</v>
      </c>
      <c r="G42" s="51"/>
      <c r="H42" s="36">
        <f t="shared" si="0"/>
        <v>175700</v>
      </c>
    </row>
    <row r="43" spans="1:8" s="53" customFormat="1" ht="15.75">
      <c r="A43" s="52" t="s">
        <v>131</v>
      </c>
      <c r="B43" s="34" t="s">
        <v>132</v>
      </c>
      <c r="C43" s="134" t="s">
        <v>205</v>
      </c>
      <c r="D43" s="51">
        <f>14900-1613</f>
        <v>13287</v>
      </c>
      <c r="E43" s="51"/>
      <c r="F43" s="51"/>
      <c r="G43" s="51"/>
      <c r="H43" s="36">
        <f t="shared" si="0"/>
        <v>13287</v>
      </c>
    </row>
    <row r="44" spans="1:8" s="53" customFormat="1" ht="15.75">
      <c r="A44" s="54" t="s">
        <v>154</v>
      </c>
      <c r="B44" s="34" t="s">
        <v>137</v>
      </c>
      <c r="C44" s="49" t="s">
        <v>206</v>
      </c>
      <c r="D44" s="51"/>
      <c r="E44" s="51"/>
      <c r="F44" s="51"/>
      <c r="G44" s="51"/>
      <c r="H44" s="36">
        <f t="shared" si="0"/>
        <v>0</v>
      </c>
    </row>
    <row r="45" spans="1:8" s="53" customFormat="1" ht="15.75">
      <c r="A45" s="55" t="s">
        <v>155</v>
      </c>
      <c r="B45" s="34" t="s">
        <v>138</v>
      </c>
      <c r="C45" s="131" t="s">
        <v>268</v>
      </c>
      <c r="D45" s="73">
        <v>10500</v>
      </c>
      <c r="E45" s="73"/>
      <c r="F45" s="73"/>
      <c r="G45" s="73"/>
      <c r="H45" s="36">
        <f t="shared" si="0"/>
        <v>10500</v>
      </c>
    </row>
    <row r="46" spans="1:8" s="53" customFormat="1" ht="15.75">
      <c r="A46" s="55" t="s">
        <v>155</v>
      </c>
      <c r="B46" s="34" t="s">
        <v>138</v>
      </c>
      <c r="C46" s="135" t="s">
        <v>207</v>
      </c>
      <c r="D46" s="73">
        <v>13875</v>
      </c>
      <c r="E46" s="73">
        <f>13875+27471.28</f>
        <v>41346.28</v>
      </c>
      <c r="F46" s="73">
        <f>13875-13875</f>
        <v>0</v>
      </c>
      <c r="G46" s="73">
        <f>13875-13875</f>
        <v>0</v>
      </c>
      <c r="H46" s="36">
        <f t="shared" si="0"/>
        <v>55221.28</v>
      </c>
    </row>
    <row r="47" spans="1:12" s="53" customFormat="1" ht="15.75">
      <c r="A47" s="55" t="s">
        <v>156</v>
      </c>
      <c r="B47" s="34" t="s">
        <v>139</v>
      </c>
      <c r="C47" s="49" t="s">
        <v>208</v>
      </c>
      <c r="D47" s="51">
        <v>15000</v>
      </c>
      <c r="E47" s="51">
        <v>15000</v>
      </c>
      <c r="F47" s="51">
        <v>15000</v>
      </c>
      <c r="G47" s="51">
        <v>15000</v>
      </c>
      <c r="H47" s="36">
        <f t="shared" si="0"/>
        <v>60000</v>
      </c>
      <c r="L47" s="129"/>
    </row>
    <row r="48" spans="1:8" s="53" customFormat="1" ht="15.75">
      <c r="A48" s="55" t="s">
        <v>156</v>
      </c>
      <c r="B48" s="34" t="s">
        <v>139</v>
      </c>
      <c r="C48" s="49" t="s">
        <v>269</v>
      </c>
      <c r="D48" s="51">
        <v>30705</v>
      </c>
      <c r="E48" s="51">
        <f>17720</f>
        <v>17720</v>
      </c>
      <c r="F48" s="51"/>
      <c r="G48" s="51"/>
      <c r="H48" s="36">
        <f t="shared" si="0"/>
        <v>48425</v>
      </c>
    </row>
    <row r="49" spans="1:8" s="53" customFormat="1" ht="15.75">
      <c r="A49" s="55" t="s">
        <v>156</v>
      </c>
      <c r="B49" s="34" t="s">
        <v>139</v>
      </c>
      <c r="C49" s="49" t="s">
        <v>270</v>
      </c>
      <c r="D49" s="51">
        <v>2500</v>
      </c>
      <c r="E49" s="51"/>
      <c r="F49" s="51">
        <f>30000</f>
        <v>30000</v>
      </c>
      <c r="G49" s="51">
        <f>20000</f>
        <v>20000</v>
      </c>
      <c r="H49" s="36">
        <f t="shared" si="0"/>
        <v>52500</v>
      </c>
    </row>
    <row r="50" spans="1:8" s="53" customFormat="1" ht="15.75">
      <c r="A50" s="55" t="s">
        <v>156</v>
      </c>
      <c r="B50" s="34" t="s">
        <v>139</v>
      </c>
      <c r="C50" s="49" t="s">
        <v>271</v>
      </c>
      <c r="D50" s="51">
        <v>1560</v>
      </c>
      <c r="E50" s="51"/>
      <c r="F50" s="51"/>
      <c r="G50" s="51"/>
      <c r="H50" s="36">
        <f t="shared" si="0"/>
        <v>1560</v>
      </c>
    </row>
    <row r="51" spans="1:8" s="53" customFormat="1" ht="15.75">
      <c r="A51" s="55" t="s">
        <v>156</v>
      </c>
      <c r="B51" s="34" t="s">
        <v>139</v>
      </c>
      <c r="C51" s="49" t="s">
        <v>209</v>
      </c>
      <c r="D51" s="51">
        <v>11100</v>
      </c>
      <c r="E51" s="51">
        <f>11100+4700</f>
        <v>15800</v>
      </c>
      <c r="F51" s="51">
        <v>2578.2</v>
      </c>
      <c r="G51" s="51"/>
      <c r="H51" s="36">
        <f t="shared" si="0"/>
        <v>29478.2</v>
      </c>
    </row>
    <row r="52" spans="1:8" s="53" customFormat="1" ht="15.75">
      <c r="A52" s="55" t="s">
        <v>156</v>
      </c>
      <c r="B52" s="34" t="s">
        <v>139</v>
      </c>
      <c r="C52" s="49" t="s">
        <v>272</v>
      </c>
      <c r="D52" s="51">
        <v>19621.8</v>
      </c>
      <c r="E52" s="51">
        <v>29200</v>
      </c>
      <c r="F52" s="51">
        <f>93.26</f>
        <v>93.26</v>
      </c>
      <c r="G52" s="51"/>
      <c r="H52" s="36">
        <f t="shared" si="0"/>
        <v>48915.060000000005</v>
      </c>
    </row>
    <row r="53" spans="1:10" s="53" customFormat="1" ht="15.75">
      <c r="A53" s="55" t="s">
        <v>156</v>
      </c>
      <c r="B53" s="34" t="s">
        <v>139</v>
      </c>
      <c r="C53" s="49" t="s">
        <v>210</v>
      </c>
      <c r="D53" s="75">
        <v>170</v>
      </c>
      <c r="E53" s="75"/>
      <c r="F53" s="75"/>
      <c r="G53" s="75"/>
      <c r="H53" s="36">
        <f aca="true" t="shared" si="1" ref="H53:H58">SUM(D53:G53)</f>
        <v>170</v>
      </c>
      <c r="J53" s="129"/>
    </row>
    <row r="54" spans="1:8" s="53" customFormat="1" ht="15.75">
      <c r="A54" s="55" t="s">
        <v>156</v>
      </c>
      <c r="B54" s="34" t="s">
        <v>139</v>
      </c>
      <c r="C54" s="49" t="s">
        <v>211</v>
      </c>
      <c r="D54" s="75">
        <v>2000</v>
      </c>
      <c r="E54" s="75"/>
      <c r="F54" s="75"/>
      <c r="G54" s="75"/>
      <c r="H54" s="36">
        <f t="shared" si="1"/>
        <v>2000</v>
      </c>
    </row>
    <row r="55" spans="1:8" s="53" customFormat="1" ht="15.75">
      <c r="A55" s="55" t="s">
        <v>156</v>
      </c>
      <c r="B55" s="34" t="s">
        <v>139</v>
      </c>
      <c r="C55" s="134" t="s">
        <v>212</v>
      </c>
      <c r="D55" s="51">
        <f>13475</f>
        <v>13475</v>
      </c>
      <c r="E55" s="51">
        <f>13475</f>
        <v>13475</v>
      </c>
      <c r="F55" s="51">
        <f>13475</f>
        <v>13475</v>
      </c>
      <c r="G55" s="51">
        <f>13475</f>
        <v>13475</v>
      </c>
      <c r="H55" s="36">
        <f t="shared" si="1"/>
        <v>53900</v>
      </c>
    </row>
    <row r="56" spans="1:8" s="53" customFormat="1" ht="15.75">
      <c r="A56" s="55" t="s">
        <v>156</v>
      </c>
      <c r="B56" s="34" t="s">
        <v>139</v>
      </c>
      <c r="C56" s="134" t="s">
        <v>213</v>
      </c>
      <c r="D56" s="75">
        <v>175</v>
      </c>
      <c r="E56" s="75"/>
      <c r="F56" s="75"/>
      <c r="G56" s="75"/>
      <c r="H56" s="36">
        <f t="shared" si="1"/>
        <v>175</v>
      </c>
    </row>
    <row r="57" spans="1:8" s="53" customFormat="1" ht="15.75">
      <c r="A57" s="55" t="s">
        <v>156</v>
      </c>
      <c r="B57" s="34" t="s">
        <v>139</v>
      </c>
      <c r="C57" s="134" t="s">
        <v>214</v>
      </c>
      <c r="D57" s="75">
        <v>3100</v>
      </c>
      <c r="E57" s="75"/>
      <c r="F57" s="75"/>
      <c r="G57" s="75"/>
      <c r="H57" s="36">
        <f t="shared" si="1"/>
        <v>3100</v>
      </c>
    </row>
    <row r="58" spans="1:8" s="53" customFormat="1" ht="15.75">
      <c r="A58" s="55" t="s">
        <v>156</v>
      </c>
      <c r="B58" s="34" t="s">
        <v>139</v>
      </c>
      <c r="C58" s="134" t="s">
        <v>215</v>
      </c>
      <c r="D58" s="75">
        <v>47075</v>
      </c>
      <c r="E58" s="75">
        <v>47075</v>
      </c>
      <c r="F58" s="75">
        <v>47075</v>
      </c>
      <c r="G58" s="75">
        <v>47075</v>
      </c>
      <c r="H58" s="36">
        <f t="shared" si="1"/>
        <v>188300</v>
      </c>
    </row>
    <row r="59" spans="1:8" ht="18.75" customHeight="1">
      <c r="A59" s="55" t="s">
        <v>313</v>
      </c>
      <c r="B59" s="34" t="s">
        <v>130</v>
      </c>
      <c r="C59" s="130" t="s">
        <v>306</v>
      </c>
      <c r="D59" s="73"/>
      <c r="E59" s="73">
        <v>11725.05</v>
      </c>
      <c r="F59" s="73"/>
      <c r="G59" s="73"/>
      <c r="H59" s="74">
        <f>SUM(D59:G59)</f>
        <v>11725.05</v>
      </c>
    </row>
    <row r="60" spans="1:8" s="53" customFormat="1" ht="15.75">
      <c r="A60" s="55" t="s">
        <v>311</v>
      </c>
      <c r="B60" s="34" t="s">
        <v>132</v>
      </c>
      <c r="C60" s="130" t="s">
        <v>307</v>
      </c>
      <c r="D60" s="51"/>
      <c r="E60" s="51">
        <v>11004</v>
      </c>
      <c r="F60" s="51"/>
      <c r="G60" s="51"/>
      <c r="H60" s="36">
        <f>SUM(D60:G60)</f>
        <v>11004</v>
      </c>
    </row>
    <row r="61" spans="1:8" s="53" customFormat="1" ht="15.75">
      <c r="A61" s="55" t="s">
        <v>314</v>
      </c>
      <c r="B61" s="34" t="s">
        <v>139</v>
      </c>
      <c r="C61" s="130" t="s">
        <v>312</v>
      </c>
      <c r="D61" s="51"/>
      <c r="E61" s="51">
        <v>25000</v>
      </c>
      <c r="F61" s="51"/>
      <c r="G61" s="51"/>
      <c r="H61" s="36">
        <f>SUM(E61:G61)</f>
        <v>25000</v>
      </c>
    </row>
    <row r="62" spans="1:8" s="31" customFormat="1" ht="15.75">
      <c r="A62" s="47" t="s">
        <v>133</v>
      </c>
      <c r="B62" s="41" t="s">
        <v>157</v>
      </c>
      <c r="C62" s="56">
        <v>300</v>
      </c>
      <c r="D62" s="48">
        <f>D64</f>
        <v>0</v>
      </c>
      <c r="E62" s="48">
        <f>E64</f>
        <v>0</v>
      </c>
      <c r="F62" s="48">
        <f>F64</f>
        <v>0</v>
      </c>
      <c r="G62" s="48">
        <f>G64</f>
        <v>0</v>
      </c>
      <c r="H62" s="30">
        <f>SUM(D62:G62)</f>
        <v>0</v>
      </c>
    </row>
    <row r="63" spans="1:8" ht="15.75">
      <c r="A63" s="183" t="s">
        <v>4</v>
      </c>
      <c r="B63" s="184"/>
      <c r="C63" s="184"/>
      <c r="D63" s="184"/>
      <c r="E63" s="184"/>
      <c r="F63" s="184"/>
      <c r="G63" s="184"/>
      <c r="H63" s="185"/>
    </row>
    <row r="64" spans="1:8" s="61" customFormat="1" ht="15.75">
      <c r="A64" s="57" t="s">
        <v>134</v>
      </c>
      <c r="B64" s="58" t="s">
        <v>135</v>
      </c>
      <c r="C64" s="59"/>
      <c r="D64" s="60"/>
      <c r="E64" s="60"/>
      <c r="F64" s="60"/>
      <c r="G64" s="60"/>
      <c r="H64" s="36">
        <f>SUM(D64:G64)</f>
        <v>0</v>
      </c>
    </row>
    <row r="65" spans="1:8" s="31" customFormat="1" ht="15.75">
      <c r="A65" s="40" t="s">
        <v>136</v>
      </c>
      <c r="B65" s="41" t="s">
        <v>165</v>
      </c>
      <c r="C65" s="56">
        <v>800</v>
      </c>
      <c r="D65" s="48">
        <f>SUM(D67:D71)</f>
        <v>52366.83</v>
      </c>
      <c r="E65" s="48">
        <f>SUM(E67:E71)</f>
        <v>86413.41</v>
      </c>
      <c r="F65" s="48">
        <f>SUM(F67:F71)</f>
        <v>49515</v>
      </c>
      <c r="G65" s="48">
        <f>SUM(G67:G71)</f>
        <v>3535</v>
      </c>
      <c r="H65" s="30">
        <f>SUM(D65:G65)</f>
        <v>191830.24</v>
      </c>
    </row>
    <row r="66" spans="1:8" s="31" customFormat="1" ht="15.75">
      <c r="A66" s="183" t="s">
        <v>4</v>
      </c>
      <c r="B66" s="184"/>
      <c r="C66" s="184"/>
      <c r="D66" s="184"/>
      <c r="E66" s="184"/>
      <c r="F66" s="184"/>
      <c r="G66" s="184"/>
      <c r="H66" s="185"/>
    </row>
    <row r="67" spans="1:8" ht="15.75">
      <c r="A67" s="32" t="s">
        <v>162</v>
      </c>
      <c r="B67" s="34" t="s">
        <v>158</v>
      </c>
      <c r="C67" s="131" t="s">
        <v>216</v>
      </c>
      <c r="D67" s="76">
        <f>21225-500-500</f>
        <v>20225</v>
      </c>
      <c r="E67" s="76">
        <f>21225+30200</f>
        <v>51425</v>
      </c>
      <c r="F67" s="76">
        <v>21225</v>
      </c>
      <c r="G67" s="76">
        <f>21225-19490</f>
        <v>1735</v>
      </c>
      <c r="H67" s="36">
        <f aca="true" t="shared" si="2" ref="H67:H72">SUM(D67:G67)</f>
        <v>94610</v>
      </c>
    </row>
    <row r="68" spans="1:8" ht="15.75">
      <c r="A68" s="32" t="s">
        <v>162</v>
      </c>
      <c r="B68" s="34" t="s">
        <v>158</v>
      </c>
      <c r="C68" s="131" t="s">
        <v>273</v>
      </c>
      <c r="D68" s="76">
        <v>19723</v>
      </c>
      <c r="E68" s="76"/>
      <c r="F68" s="76">
        <f>19490+500+500</f>
        <v>20490</v>
      </c>
      <c r="G68" s="76"/>
      <c r="H68" s="36">
        <f t="shared" si="2"/>
        <v>40213</v>
      </c>
    </row>
    <row r="69" spans="1:8" ht="15.75">
      <c r="A69" s="63" t="s">
        <v>163</v>
      </c>
      <c r="B69" s="34" t="s">
        <v>159</v>
      </c>
      <c r="C69" s="131" t="s">
        <v>217</v>
      </c>
      <c r="D69" s="51">
        <v>1800</v>
      </c>
      <c r="E69" s="51">
        <f>1800+2800</f>
        <v>4600</v>
      </c>
      <c r="F69" s="51">
        <v>1800</v>
      </c>
      <c r="G69" s="51">
        <v>1800</v>
      </c>
      <c r="H69" s="36">
        <f t="shared" si="2"/>
        <v>10000</v>
      </c>
    </row>
    <row r="70" spans="1:8" s="53" customFormat="1" ht="15.75">
      <c r="A70" s="52" t="s">
        <v>164</v>
      </c>
      <c r="B70" s="34" t="s">
        <v>160</v>
      </c>
      <c r="C70" s="131" t="s">
        <v>218</v>
      </c>
      <c r="D70" s="51">
        <v>618.83</v>
      </c>
      <c r="E70" s="51">
        <f>11.42+6.99+30370</f>
        <v>30388.41</v>
      </c>
      <c r="F70" s="51">
        <f>3000+3000</f>
        <v>6000</v>
      </c>
      <c r="G70" s="51"/>
      <c r="H70" s="36">
        <f t="shared" si="2"/>
        <v>37007.240000000005</v>
      </c>
    </row>
    <row r="71" spans="1:8" s="53" customFormat="1" ht="15.75">
      <c r="A71" s="52" t="s">
        <v>164</v>
      </c>
      <c r="B71" s="34" t="s">
        <v>160</v>
      </c>
      <c r="C71" s="131" t="s">
        <v>274</v>
      </c>
      <c r="D71" s="51">
        <v>10000</v>
      </c>
      <c r="E71" s="51"/>
      <c r="F71" s="51"/>
      <c r="G71" s="51"/>
      <c r="H71" s="36">
        <f t="shared" si="2"/>
        <v>10000</v>
      </c>
    </row>
    <row r="72" spans="1:8" s="31" customFormat="1" ht="47.25">
      <c r="A72" s="26" t="s">
        <v>140</v>
      </c>
      <c r="B72" s="27" t="s">
        <v>166</v>
      </c>
      <c r="C72" s="70" t="s">
        <v>97</v>
      </c>
      <c r="D72" s="29">
        <f>D74+D79+D91</f>
        <v>52425</v>
      </c>
      <c r="E72" s="29">
        <f>E74+E79+E91</f>
        <v>52425</v>
      </c>
      <c r="F72" s="29">
        <f>F74+F79+F91</f>
        <v>52425</v>
      </c>
      <c r="G72" s="29">
        <f>G74+G79+G91</f>
        <v>58425</v>
      </c>
      <c r="H72" s="30">
        <f t="shared" si="2"/>
        <v>215700</v>
      </c>
    </row>
    <row r="73" spans="1:8" ht="15.75">
      <c r="A73" s="183" t="s">
        <v>6</v>
      </c>
      <c r="B73" s="184"/>
      <c r="C73" s="184"/>
      <c r="D73" s="184"/>
      <c r="E73" s="184"/>
      <c r="F73" s="184"/>
      <c r="G73" s="184"/>
      <c r="H73" s="185"/>
    </row>
    <row r="74" spans="1:8" ht="63">
      <c r="A74" s="40" t="s">
        <v>141</v>
      </c>
      <c r="B74" s="41" t="s">
        <v>152</v>
      </c>
      <c r="C74" s="42">
        <v>100</v>
      </c>
      <c r="D74" s="43">
        <f>SUM(D76:D78)</f>
        <v>0</v>
      </c>
      <c r="E74" s="43">
        <f>SUM(E76:E78)</f>
        <v>0</v>
      </c>
      <c r="F74" s="43">
        <f>SUM(F76:F78)</f>
        <v>0</v>
      </c>
      <c r="G74" s="43">
        <f>SUM(G76:G78)</f>
        <v>0</v>
      </c>
      <c r="H74" s="30">
        <f>SUM(D74:G74)</f>
        <v>0</v>
      </c>
    </row>
    <row r="75" spans="1:8" ht="15.75">
      <c r="A75" s="183" t="s">
        <v>4</v>
      </c>
      <c r="B75" s="184"/>
      <c r="C75" s="184"/>
      <c r="D75" s="184"/>
      <c r="E75" s="184"/>
      <c r="F75" s="184"/>
      <c r="G75" s="184"/>
      <c r="H75" s="185"/>
    </row>
    <row r="76" spans="1:8" ht="15.75">
      <c r="A76" s="44" t="s">
        <v>173</v>
      </c>
      <c r="B76" s="34" t="s">
        <v>115</v>
      </c>
      <c r="C76" s="45"/>
      <c r="D76" s="46"/>
      <c r="E76" s="46"/>
      <c r="F76" s="46"/>
      <c r="G76" s="46"/>
      <c r="H76" s="36">
        <f>SUM(D76:G76)</f>
        <v>0</v>
      </c>
    </row>
    <row r="77" spans="1:8" ht="15.75">
      <c r="A77" s="44" t="s">
        <v>174</v>
      </c>
      <c r="B77" s="34" t="s">
        <v>117</v>
      </c>
      <c r="C77" s="45"/>
      <c r="D77" s="46"/>
      <c r="E77" s="46"/>
      <c r="F77" s="46"/>
      <c r="G77" s="46"/>
      <c r="H77" s="36">
        <f>SUM(D77:G77)</f>
        <v>0</v>
      </c>
    </row>
    <row r="78" spans="1:8" ht="15.75" customHeight="1">
      <c r="A78" s="44" t="s">
        <v>175</v>
      </c>
      <c r="B78" s="34" t="s">
        <v>119</v>
      </c>
      <c r="C78" s="45"/>
      <c r="D78" s="46"/>
      <c r="E78" s="46"/>
      <c r="F78" s="46"/>
      <c r="G78" s="46"/>
      <c r="H78" s="36">
        <f>SUM(D78:G78)</f>
        <v>0</v>
      </c>
    </row>
    <row r="79" spans="1:8" ht="31.5">
      <c r="A79" s="47" t="s">
        <v>142</v>
      </c>
      <c r="B79" s="41" t="s">
        <v>153</v>
      </c>
      <c r="C79" s="42">
        <v>200</v>
      </c>
      <c r="D79" s="48">
        <f>SUM(D81:D90)</f>
        <v>52425</v>
      </c>
      <c r="E79" s="48">
        <f>SUM(E81:E90)</f>
        <v>52425</v>
      </c>
      <c r="F79" s="48">
        <f>SUM(F81:F90)</f>
        <v>52425</v>
      </c>
      <c r="G79" s="48">
        <f>SUM(G81:G90)</f>
        <v>58425</v>
      </c>
      <c r="H79" s="30">
        <f>SUM(D79:G79)</f>
        <v>215700</v>
      </c>
    </row>
    <row r="80" spans="1:8" ht="15.75">
      <c r="A80" s="183" t="s">
        <v>4</v>
      </c>
      <c r="B80" s="184"/>
      <c r="C80" s="184"/>
      <c r="D80" s="184"/>
      <c r="E80" s="184"/>
      <c r="F80" s="184"/>
      <c r="G80" s="184"/>
      <c r="H80" s="185"/>
    </row>
    <row r="81" spans="1:8" ht="15.75">
      <c r="A81" s="44" t="s">
        <v>176</v>
      </c>
      <c r="B81" s="34" t="s">
        <v>122</v>
      </c>
      <c r="C81" s="49" t="s">
        <v>221</v>
      </c>
      <c r="D81" s="46"/>
      <c r="E81" s="46"/>
      <c r="F81" s="46"/>
      <c r="G81" s="46"/>
      <c r="H81" s="36">
        <f aca="true" t="shared" si="3" ref="H81:H90">SUM(D81:G81)</f>
        <v>0</v>
      </c>
    </row>
    <row r="82" spans="1:8" ht="15.75">
      <c r="A82" s="44" t="s">
        <v>177</v>
      </c>
      <c r="B82" s="34" t="s">
        <v>124</v>
      </c>
      <c r="C82" s="49" t="s">
        <v>222</v>
      </c>
      <c r="D82" s="46"/>
      <c r="E82" s="46"/>
      <c r="F82" s="46"/>
      <c r="G82" s="46"/>
      <c r="H82" s="36">
        <f t="shared" si="3"/>
        <v>0</v>
      </c>
    </row>
    <row r="83" spans="1:8" ht="15.75">
      <c r="A83" s="64" t="s">
        <v>178</v>
      </c>
      <c r="B83" s="34" t="s">
        <v>126</v>
      </c>
      <c r="C83" s="49" t="s">
        <v>223</v>
      </c>
      <c r="D83" s="46"/>
      <c r="E83" s="46"/>
      <c r="F83" s="46"/>
      <c r="G83" s="46"/>
      <c r="H83" s="36">
        <f t="shared" si="3"/>
        <v>0</v>
      </c>
    </row>
    <row r="84" spans="1:8" ht="15.75">
      <c r="A84" s="32" t="s">
        <v>179</v>
      </c>
      <c r="B84" s="34" t="s">
        <v>128</v>
      </c>
      <c r="C84" s="49" t="s">
        <v>224</v>
      </c>
      <c r="D84" s="46"/>
      <c r="E84" s="46"/>
      <c r="F84" s="46"/>
      <c r="G84" s="46"/>
      <c r="H84" s="36">
        <f t="shared" si="3"/>
        <v>0</v>
      </c>
    </row>
    <row r="85" spans="1:8" ht="15.75">
      <c r="A85" s="32" t="s">
        <v>180</v>
      </c>
      <c r="B85" s="34" t="s">
        <v>130</v>
      </c>
      <c r="C85" s="49" t="s">
        <v>225</v>
      </c>
      <c r="D85" s="51"/>
      <c r="E85" s="51"/>
      <c r="F85" s="51"/>
      <c r="G85" s="51"/>
      <c r="H85" s="36">
        <f t="shared" si="3"/>
        <v>0</v>
      </c>
    </row>
    <row r="86" spans="1:8" ht="15.75">
      <c r="A86" s="52" t="s">
        <v>181</v>
      </c>
      <c r="B86" s="34" t="s">
        <v>132</v>
      </c>
      <c r="C86" s="49" t="s">
        <v>226</v>
      </c>
      <c r="D86" s="51"/>
      <c r="E86" s="51"/>
      <c r="F86" s="51"/>
      <c r="G86" s="51">
        <v>3000</v>
      </c>
      <c r="H86" s="36">
        <f t="shared" si="3"/>
        <v>3000</v>
      </c>
    </row>
    <row r="87" spans="1:8" ht="15.75">
      <c r="A87" s="54" t="s">
        <v>182</v>
      </c>
      <c r="B87" s="34" t="s">
        <v>137</v>
      </c>
      <c r="C87" s="49" t="s">
        <v>227</v>
      </c>
      <c r="D87" s="51"/>
      <c r="E87" s="51"/>
      <c r="F87" s="51"/>
      <c r="G87" s="51"/>
      <c r="H87" s="36">
        <f t="shared" si="3"/>
        <v>0</v>
      </c>
    </row>
    <row r="88" spans="1:8" ht="15.75">
      <c r="A88" s="55" t="s">
        <v>183</v>
      </c>
      <c r="B88" s="34" t="s">
        <v>138</v>
      </c>
      <c r="C88" s="49" t="s">
        <v>228</v>
      </c>
      <c r="D88" s="51"/>
      <c r="E88" s="51"/>
      <c r="F88" s="51"/>
      <c r="G88" s="51"/>
      <c r="H88" s="36">
        <f t="shared" si="3"/>
        <v>0</v>
      </c>
    </row>
    <row r="89" spans="1:8" ht="15.75" customHeight="1">
      <c r="A89" s="55" t="s">
        <v>184</v>
      </c>
      <c r="B89" s="34" t="s">
        <v>139</v>
      </c>
      <c r="C89" s="136" t="s">
        <v>323</v>
      </c>
      <c r="D89" s="51"/>
      <c r="E89" s="51"/>
      <c r="F89" s="51"/>
      <c r="G89" s="51">
        <v>3000</v>
      </c>
      <c r="H89" s="36">
        <f>SUM(D89:G89)</f>
        <v>3000</v>
      </c>
    </row>
    <row r="90" spans="1:8" ht="15.75" customHeight="1">
      <c r="A90" s="55" t="s">
        <v>324</v>
      </c>
      <c r="B90" s="34" t="s">
        <v>139</v>
      </c>
      <c r="C90" s="49" t="s">
        <v>220</v>
      </c>
      <c r="D90" s="51">
        <v>52425</v>
      </c>
      <c r="E90" s="51">
        <v>52425</v>
      </c>
      <c r="F90" s="51">
        <v>52425</v>
      </c>
      <c r="G90" s="51">
        <v>52425</v>
      </c>
      <c r="H90" s="36">
        <f t="shared" si="3"/>
        <v>209700</v>
      </c>
    </row>
    <row r="91" spans="1:8" ht="15.75">
      <c r="A91" s="40" t="s">
        <v>143</v>
      </c>
      <c r="B91" s="41" t="s">
        <v>165</v>
      </c>
      <c r="C91" s="56">
        <v>800</v>
      </c>
      <c r="D91" s="48">
        <f>SUM(D93:D95)</f>
        <v>0</v>
      </c>
      <c r="E91" s="48">
        <f>SUM(E93:E95)</f>
        <v>0</v>
      </c>
      <c r="F91" s="48">
        <f>SUM(F93:F95)</f>
        <v>0</v>
      </c>
      <c r="G91" s="48">
        <f>SUM(G93:G95)</f>
        <v>0</v>
      </c>
      <c r="H91" s="30">
        <f>SUM(D91:G91)</f>
        <v>0</v>
      </c>
    </row>
    <row r="92" spans="1:8" ht="15.75">
      <c r="A92" s="183" t="s">
        <v>4</v>
      </c>
      <c r="B92" s="184"/>
      <c r="C92" s="184"/>
      <c r="D92" s="184"/>
      <c r="E92" s="184"/>
      <c r="F92" s="184"/>
      <c r="G92" s="184"/>
      <c r="H92" s="185"/>
    </row>
    <row r="93" spans="1:8" ht="15.75">
      <c r="A93" s="32" t="s">
        <v>185</v>
      </c>
      <c r="B93" s="34" t="s">
        <v>158</v>
      </c>
      <c r="C93" s="50"/>
      <c r="D93" s="51"/>
      <c r="E93" s="51"/>
      <c r="F93" s="51"/>
      <c r="G93" s="51"/>
      <c r="H93" s="36">
        <f>SUM(D93:G93)</f>
        <v>0</v>
      </c>
    </row>
    <row r="94" spans="1:8" ht="15.75">
      <c r="A94" s="63" t="s">
        <v>186</v>
      </c>
      <c r="B94" s="34" t="s">
        <v>159</v>
      </c>
      <c r="C94" s="59"/>
      <c r="D94" s="51"/>
      <c r="E94" s="51"/>
      <c r="F94" s="51"/>
      <c r="G94" s="51"/>
      <c r="H94" s="36">
        <f>SUM(D94:G94)</f>
        <v>0</v>
      </c>
    </row>
    <row r="95" spans="1:8" ht="15.75">
      <c r="A95" s="52" t="s">
        <v>187</v>
      </c>
      <c r="B95" s="34" t="s">
        <v>160</v>
      </c>
      <c r="C95" s="59"/>
      <c r="D95" s="51"/>
      <c r="E95" s="51"/>
      <c r="F95" s="51"/>
      <c r="G95" s="51"/>
      <c r="H95" s="36">
        <f>SUM(D95:G95)</f>
        <v>0</v>
      </c>
    </row>
    <row r="96" spans="1:8" s="31" customFormat="1" ht="31.5">
      <c r="A96" s="26" t="s">
        <v>144</v>
      </c>
      <c r="B96" s="27" t="s">
        <v>189</v>
      </c>
      <c r="C96" s="28" t="s">
        <v>97</v>
      </c>
      <c r="D96" s="29">
        <f>SUM(D98:D99)</f>
        <v>0</v>
      </c>
      <c r="E96" s="29">
        <f>SUM(E98:E99)</f>
        <v>0</v>
      </c>
      <c r="F96" s="29">
        <f>SUM(F98:F99)</f>
        <v>0</v>
      </c>
      <c r="G96" s="29">
        <f>SUM(G98:G99)</f>
        <v>0</v>
      </c>
      <c r="H96" s="36">
        <f aca="true" t="shared" si="4" ref="H96:H110">SUM(D96:G96)</f>
        <v>0</v>
      </c>
    </row>
    <row r="97" spans="1:8" s="31" customFormat="1" ht="15.75">
      <c r="A97" s="183" t="s">
        <v>6</v>
      </c>
      <c r="B97" s="184"/>
      <c r="C97" s="184"/>
      <c r="D97" s="184"/>
      <c r="E97" s="184"/>
      <c r="F97" s="184"/>
      <c r="G97" s="184"/>
      <c r="H97" s="185"/>
    </row>
    <row r="98" spans="1:8" s="31" customFormat="1" ht="15.75">
      <c r="A98" s="33"/>
      <c r="B98" s="69"/>
      <c r="C98" s="69"/>
      <c r="D98" s="69"/>
      <c r="E98" s="69"/>
      <c r="F98" s="69"/>
      <c r="G98" s="69"/>
      <c r="H98" s="36">
        <f t="shared" si="4"/>
        <v>0</v>
      </c>
    </row>
    <row r="99" spans="1:8" s="31" customFormat="1" ht="15.75">
      <c r="A99" s="24"/>
      <c r="B99" s="66"/>
      <c r="C99" s="38"/>
      <c r="D99" s="65"/>
      <c r="E99" s="65"/>
      <c r="F99" s="65"/>
      <c r="G99" s="65"/>
      <c r="H99" s="36">
        <f t="shared" si="4"/>
        <v>0</v>
      </c>
    </row>
    <row r="100" spans="1:8" ht="15.75">
      <c r="A100" s="26" t="s">
        <v>145</v>
      </c>
      <c r="B100" s="27" t="s">
        <v>188</v>
      </c>
      <c r="C100" s="28" t="s">
        <v>97</v>
      </c>
      <c r="D100" s="29">
        <f>SUM(D102:D105)</f>
        <v>0</v>
      </c>
      <c r="E100" s="29">
        <f>SUM(E102:E105)</f>
        <v>48146.99</v>
      </c>
      <c r="F100" s="29">
        <f>SUM(F102:F105)</f>
        <v>0</v>
      </c>
      <c r="G100" s="29">
        <f>SUM(G102:G105)</f>
        <v>0</v>
      </c>
      <c r="H100" s="36">
        <f t="shared" si="4"/>
        <v>48146.99</v>
      </c>
    </row>
    <row r="101" spans="1:8" ht="15.75">
      <c r="A101" s="183" t="s">
        <v>6</v>
      </c>
      <c r="B101" s="184"/>
      <c r="C101" s="184"/>
      <c r="D101" s="184"/>
      <c r="E101" s="184"/>
      <c r="F101" s="184"/>
      <c r="G101" s="184"/>
      <c r="H101" s="185"/>
    </row>
    <row r="102" spans="1:8" ht="15.75">
      <c r="A102" s="132" t="s">
        <v>308</v>
      </c>
      <c r="B102" s="34" t="s">
        <v>319</v>
      </c>
      <c r="C102" s="133" t="s">
        <v>320</v>
      </c>
      <c r="D102" s="65"/>
      <c r="E102" s="37"/>
      <c r="F102" s="65"/>
      <c r="G102" s="65"/>
      <c r="H102" s="36">
        <f>SUM(D102:G102)</f>
        <v>0</v>
      </c>
    </row>
    <row r="103" spans="1:8" ht="15.75">
      <c r="A103" s="132" t="s">
        <v>321</v>
      </c>
      <c r="B103" s="34" t="s">
        <v>309</v>
      </c>
      <c r="C103" s="133" t="s">
        <v>310</v>
      </c>
      <c r="D103" s="65"/>
      <c r="E103" s="37">
        <v>48146.99</v>
      </c>
      <c r="F103" s="65"/>
      <c r="G103" s="65"/>
      <c r="H103" s="36">
        <f>SUM(D103:G103)</f>
        <v>48146.99</v>
      </c>
    </row>
    <row r="104" spans="1:8" ht="15.75">
      <c r="A104" s="24"/>
      <c r="B104" s="66"/>
      <c r="C104" s="38"/>
      <c r="D104" s="65"/>
      <c r="E104" s="65"/>
      <c r="F104" s="65"/>
      <c r="G104" s="65"/>
      <c r="H104" s="36">
        <f t="shared" si="4"/>
        <v>0</v>
      </c>
    </row>
    <row r="105" spans="1:8" ht="15.75">
      <c r="A105" s="24"/>
      <c r="B105" s="66"/>
      <c r="C105" s="38"/>
      <c r="D105" s="65"/>
      <c r="E105" s="65"/>
      <c r="F105" s="65"/>
      <c r="G105" s="65"/>
      <c r="H105" s="36"/>
    </row>
    <row r="106" spans="1:8" ht="15.75">
      <c r="A106" s="26" t="s">
        <v>146</v>
      </c>
      <c r="B106" s="27" t="s">
        <v>147</v>
      </c>
      <c r="C106" s="28" t="s">
        <v>97</v>
      </c>
      <c r="D106" s="29">
        <f>SUM(D108:D110)</f>
        <v>0</v>
      </c>
      <c r="E106" s="29">
        <f>SUM(E108:E110)</f>
        <v>0</v>
      </c>
      <c r="F106" s="29">
        <f>SUM(F108:F110)</f>
        <v>0</v>
      </c>
      <c r="G106" s="29">
        <f>SUM(G108:G110)</f>
        <v>0</v>
      </c>
      <c r="H106" s="36">
        <f t="shared" si="4"/>
        <v>0</v>
      </c>
    </row>
    <row r="107" spans="1:8" ht="15.75">
      <c r="A107" s="186" t="s">
        <v>6</v>
      </c>
      <c r="B107" s="187"/>
      <c r="C107" s="187"/>
      <c r="D107" s="187"/>
      <c r="E107" s="187"/>
      <c r="F107" s="187"/>
      <c r="G107" s="187"/>
      <c r="H107" s="188"/>
    </row>
    <row r="108" spans="1:8" ht="15.75">
      <c r="A108" s="32" t="s">
        <v>167</v>
      </c>
      <c r="B108" s="67" t="s">
        <v>148</v>
      </c>
      <c r="C108" s="39"/>
      <c r="D108" s="37"/>
      <c r="E108" s="37"/>
      <c r="F108" s="37"/>
      <c r="G108" s="37"/>
      <c r="H108" s="36">
        <f t="shared" si="4"/>
        <v>0</v>
      </c>
    </row>
    <row r="109" spans="1:8" ht="15.75">
      <c r="A109" s="32" t="s">
        <v>168</v>
      </c>
      <c r="B109" s="67" t="s">
        <v>170</v>
      </c>
      <c r="C109" s="68"/>
      <c r="D109" s="49"/>
      <c r="E109" s="49"/>
      <c r="F109" s="49"/>
      <c r="G109" s="49"/>
      <c r="H109" s="36">
        <f t="shared" si="4"/>
        <v>0</v>
      </c>
    </row>
    <row r="110" spans="1:8" ht="31.5">
      <c r="A110" s="32" t="s">
        <v>169</v>
      </c>
      <c r="B110" s="67" t="s">
        <v>171</v>
      </c>
      <c r="C110" s="68"/>
      <c r="D110" s="49"/>
      <c r="E110" s="49"/>
      <c r="F110" s="49"/>
      <c r="G110" s="49"/>
      <c r="H110" s="36">
        <f t="shared" si="4"/>
        <v>0</v>
      </c>
    </row>
  </sheetData>
  <sheetProtection/>
  <mergeCells count="20">
    <mergeCell ref="A5:A6"/>
    <mergeCell ref="B5:B6"/>
    <mergeCell ref="C5:C6"/>
    <mergeCell ref="D5:H5"/>
    <mergeCell ref="A101:H101"/>
    <mergeCell ref="A73:H73"/>
    <mergeCell ref="A66:H66"/>
    <mergeCell ref="A21:H21"/>
    <mergeCell ref="A31:H31"/>
    <mergeCell ref="A63:H63"/>
    <mergeCell ref="A75:H75"/>
    <mergeCell ref="A80:H80"/>
    <mergeCell ref="A92:H92"/>
    <mergeCell ref="A107:H107"/>
    <mergeCell ref="A97:H97"/>
    <mergeCell ref="G1:H1"/>
    <mergeCell ref="A9:H9"/>
    <mergeCell ref="A15:H15"/>
    <mergeCell ref="A19:H19"/>
    <mergeCell ref="A3:H3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191" t="s">
        <v>80</v>
      </c>
      <c r="B6" s="191"/>
      <c r="C6" s="191"/>
    </row>
    <row r="7" spans="1:3" s="1" customFormat="1" ht="15.75">
      <c r="A7" s="191" t="s">
        <v>81</v>
      </c>
      <c r="B7" s="191"/>
      <c r="C7" s="191"/>
    </row>
    <row r="8" spans="1:3" s="1" customFormat="1" ht="15.75">
      <c r="A8" s="191" t="s">
        <v>332</v>
      </c>
      <c r="B8" s="191"/>
      <c r="C8" s="191"/>
    </row>
    <row r="9" spans="1:3" s="1" customFormat="1" ht="15.75">
      <c r="A9" s="182" t="s">
        <v>79</v>
      </c>
      <c r="B9" s="182"/>
      <c r="C9" s="182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5">
        <v>0</v>
      </c>
    </row>
    <row r="14" spans="1:3" ht="15.75">
      <c r="A14" s="5" t="s">
        <v>53</v>
      </c>
      <c r="B14" s="4">
        <v>20</v>
      </c>
      <c r="C14" s="15">
        <v>0</v>
      </c>
    </row>
    <row r="15" spans="1:3" ht="15.75">
      <c r="A15" s="5" t="s">
        <v>77</v>
      </c>
      <c r="B15" s="4">
        <v>30</v>
      </c>
      <c r="C15" s="15">
        <v>0</v>
      </c>
    </row>
    <row r="16" spans="1:3" ht="15.75">
      <c r="A16" s="5"/>
      <c r="B16" s="5"/>
      <c r="C16" s="15"/>
    </row>
    <row r="17" spans="1:3" ht="15.75">
      <c r="A17" s="5" t="s">
        <v>78</v>
      </c>
      <c r="B17" s="4">
        <v>40</v>
      </c>
      <c r="C17" s="15">
        <v>0</v>
      </c>
    </row>
    <row r="18" spans="1:3" ht="15.75">
      <c r="A18" s="5"/>
      <c r="B18" s="5"/>
      <c r="C18" s="15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192" t="s">
        <v>83</v>
      </c>
      <c r="B3" s="192"/>
      <c r="C3" s="192"/>
    </row>
    <row r="5" ht="15.75">
      <c r="A5" s="20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1">
        <v>0</v>
      </c>
    </row>
    <row r="9" spans="1:3" ht="63">
      <c r="A9" s="5" t="s">
        <v>86</v>
      </c>
      <c r="B9" s="9">
        <v>20</v>
      </c>
      <c r="C9" s="21">
        <v>0</v>
      </c>
    </row>
    <row r="10" spans="1:3" ht="31.5">
      <c r="A10" s="5" t="s">
        <v>87</v>
      </c>
      <c r="B10" s="9">
        <v>30</v>
      </c>
      <c r="C10" s="21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2017-07-04T06:18:44Z</cp:lastPrinted>
  <dcterms:created xsi:type="dcterms:W3CDTF">1996-10-08T23:32:33Z</dcterms:created>
  <dcterms:modified xsi:type="dcterms:W3CDTF">2017-11-09T06:47:33Z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